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docs.live.net/ecbec57f1e9dae98/Bureau/"/>
    </mc:Choice>
  </mc:AlternateContent>
  <xr:revisionPtr revIDLastSave="0" documentId="8_{632C7F91-D751-4BCD-BDA2-14BE5F15AB5D}" xr6:coauthVersionLast="47" xr6:coauthVersionMax="47" xr10:uidLastSave="{00000000-0000-0000-0000-000000000000}"/>
  <bookViews>
    <workbookView xWindow="-19455" yWindow="-98" windowWidth="19395" windowHeight="10996" activeTab="1" xr2:uid="{3023B88D-B8D7-45AD-92D7-6D6EA4528702}"/>
  </bookViews>
  <sheets>
    <sheet name="Cac Dax Dow et Nasdaq" sheetId="1" r:id="rId1"/>
    <sheet name="S&amp;P 500 et Eurostoxx 50"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0" i="1" l="1"/>
  <c r="I90" i="1"/>
  <c r="H90" i="1"/>
  <c r="G90" i="1"/>
  <c r="F90" i="1"/>
  <c r="E90" i="1"/>
  <c r="D90" i="1"/>
  <c r="C90" i="1"/>
  <c r="M89" i="1"/>
  <c r="M90" i="1" s="1"/>
  <c r="L89" i="1"/>
  <c r="K89" i="1"/>
  <c r="K90" i="1" s="1"/>
  <c r="J89" i="1"/>
  <c r="J90" i="1" s="1"/>
  <c r="I89" i="1"/>
  <c r="H89" i="1"/>
  <c r="G89" i="1"/>
  <c r="F89" i="1"/>
  <c r="E89" i="1"/>
  <c r="D89" i="1"/>
  <c r="C89" i="1"/>
  <c r="M87" i="1"/>
  <c r="M14" i="1" s="1"/>
  <c r="L87" i="1"/>
  <c r="L14" i="1" s="1"/>
  <c r="K87" i="1"/>
  <c r="K14" i="1" s="1"/>
  <c r="J87" i="1"/>
  <c r="J14" i="1" s="1"/>
  <c r="I87" i="1"/>
  <c r="I14" i="1" s="1"/>
  <c r="H87" i="1"/>
  <c r="H14" i="1" s="1"/>
  <c r="G87" i="1"/>
  <c r="G14" i="1" s="1"/>
  <c r="F87" i="1"/>
  <c r="N87" i="1" s="1"/>
  <c r="N14" i="1" s="1"/>
  <c r="E87" i="1"/>
  <c r="D87" i="1"/>
  <c r="C87" i="1"/>
  <c r="M86" i="1"/>
  <c r="L86" i="1"/>
  <c r="K86" i="1"/>
  <c r="J86" i="1"/>
  <c r="I86" i="1"/>
  <c r="H86" i="1"/>
  <c r="G86" i="1"/>
  <c r="F86" i="1"/>
  <c r="E86" i="1"/>
  <c r="D86" i="1"/>
  <c r="C86" i="1"/>
  <c r="N86" i="1" s="1"/>
  <c r="N8" i="1" s="1"/>
  <c r="I72" i="1"/>
  <c r="H72" i="1"/>
  <c r="G72" i="1"/>
  <c r="F72" i="1"/>
  <c r="E72" i="1"/>
  <c r="D72" i="1"/>
  <c r="C72" i="1"/>
  <c r="M71" i="1"/>
  <c r="M72" i="1" s="1"/>
  <c r="L71" i="1"/>
  <c r="L72" i="1" s="1"/>
  <c r="K71" i="1"/>
  <c r="K72" i="1" s="1"/>
  <c r="J71" i="1"/>
  <c r="J72" i="1" s="1"/>
  <c r="I71" i="1"/>
  <c r="H71" i="1"/>
  <c r="G71" i="1"/>
  <c r="F71" i="1"/>
  <c r="E71" i="1"/>
  <c r="D71" i="1"/>
  <c r="C71" i="1"/>
  <c r="M69" i="1"/>
  <c r="L69" i="1"/>
  <c r="K69" i="1"/>
  <c r="J69" i="1"/>
  <c r="J13" i="1" s="1"/>
  <c r="I69" i="1"/>
  <c r="I13" i="1" s="1"/>
  <c r="H69" i="1"/>
  <c r="H13" i="1" s="1"/>
  <c r="G69" i="1"/>
  <c r="G13" i="1" s="1"/>
  <c r="F69" i="1"/>
  <c r="F13" i="1" s="1"/>
  <c r="E69" i="1"/>
  <c r="D69" i="1"/>
  <c r="C69" i="1"/>
  <c r="M68" i="1"/>
  <c r="M7" i="1" s="1"/>
  <c r="L68" i="1"/>
  <c r="L7" i="1" s="1"/>
  <c r="K68" i="1"/>
  <c r="K7" i="1" s="1"/>
  <c r="J68" i="1"/>
  <c r="J7" i="1" s="1"/>
  <c r="I68" i="1"/>
  <c r="I7" i="1" s="1"/>
  <c r="H68" i="1"/>
  <c r="H7" i="1" s="1"/>
  <c r="G68" i="1"/>
  <c r="G7" i="1" s="1"/>
  <c r="F68" i="1"/>
  <c r="F7" i="1" s="1"/>
  <c r="E68" i="1"/>
  <c r="E7" i="1" s="1"/>
  <c r="D68" i="1"/>
  <c r="D7" i="1" s="1"/>
  <c r="C68" i="1"/>
  <c r="N68" i="1" s="1"/>
  <c r="N7" i="1" s="1"/>
  <c r="I54" i="1"/>
  <c r="H54" i="1"/>
  <c r="G54" i="1"/>
  <c r="F54" i="1"/>
  <c r="E54" i="1"/>
  <c r="D54" i="1"/>
  <c r="C54" i="1"/>
  <c r="M53" i="1"/>
  <c r="M54" i="1" s="1"/>
  <c r="L53" i="1"/>
  <c r="L54" i="1" s="1"/>
  <c r="K53" i="1"/>
  <c r="K54" i="1" s="1"/>
  <c r="J53" i="1"/>
  <c r="J54" i="1" s="1"/>
  <c r="N54" i="1" s="1"/>
  <c r="I53" i="1"/>
  <c r="H53" i="1"/>
  <c r="G53" i="1"/>
  <c r="F53" i="1"/>
  <c r="E53" i="1"/>
  <c r="D53" i="1"/>
  <c r="C53" i="1"/>
  <c r="M51" i="1"/>
  <c r="L51" i="1"/>
  <c r="K51" i="1"/>
  <c r="J51" i="1"/>
  <c r="I51" i="1"/>
  <c r="H51" i="1"/>
  <c r="G51" i="1"/>
  <c r="G12" i="1" s="1"/>
  <c r="F51" i="1"/>
  <c r="F12" i="1" s="1"/>
  <c r="E51" i="1"/>
  <c r="D51" i="1"/>
  <c r="C51" i="1"/>
  <c r="M50" i="1"/>
  <c r="L50" i="1"/>
  <c r="K50" i="1"/>
  <c r="K6" i="1" s="1"/>
  <c r="J50" i="1"/>
  <c r="J6" i="1" s="1"/>
  <c r="I50" i="1"/>
  <c r="I6" i="1" s="1"/>
  <c r="H50" i="1"/>
  <c r="H6" i="1" s="1"/>
  <c r="G50" i="1"/>
  <c r="G6" i="1" s="1"/>
  <c r="F50" i="1"/>
  <c r="F6" i="1" s="1"/>
  <c r="E50" i="1"/>
  <c r="E6" i="1" s="1"/>
  <c r="D50" i="1"/>
  <c r="D6" i="1" s="1"/>
  <c r="C50" i="1"/>
  <c r="N50" i="1" s="1"/>
  <c r="N6" i="1" s="1"/>
  <c r="I36" i="1"/>
  <c r="H36" i="1"/>
  <c r="G36" i="1"/>
  <c r="F36" i="1"/>
  <c r="E36" i="1"/>
  <c r="D36" i="1"/>
  <c r="C36" i="1"/>
  <c r="M35" i="1"/>
  <c r="M36" i="1" s="1"/>
  <c r="L35" i="1"/>
  <c r="L36" i="1" s="1"/>
  <c r="K35" i="1"/>
  <c r="K36" i="1" s="1"/>
  <c r="J35" i="1"/>
  <c r="J36" i="1" s="1"/>
  <c r="I35" i="1"/>
  <c r="H35" i="1"/>
  <c r="G35" i="1"/>
  <c r="F35" i="1"/>
  <c r="E35" i="1"/>
  <c r="D35" i="1"/>
  <c r="C35" i="1"/>
  <c r="M33" i="1"/>
  <c r="M11" i="1" s="1"/>
  <c r="L33" i="1"/>
  <c r="L11" i="1" s="1"/>
  <c r="K33" i="1"/>
  <c r="K11" i="1" s="1"/>
  <c r="J33" i="1"/>
  <c r="J11" i="1" s="1"/>
  <c r="I33" i="1"/>
  <c r="I11" i="1" s="1"/>
  <c r="H33" i="1"/>
  <c r="H11" i="1" s="1"/>
  <c r="G33" i="1"/>
  <c r="G11" i="1" s="1"/>
  <c r="F33" i="1"/>
  <c r="N33" i="1" s="1"/>
  <c r="N11" i="1" s="1"/>
  <c r="E33" i="1"/>
  <c r="D33" i="1"/>
  <c r="D11" i="1" s="1"/>
  <c r="C33" i="1"/>
  <c r="C11" i="1" s="1"/>
  <c r="M32" i="1"/>
  <c r="L32" i="1"/>
  <c r="K32" i="1"/>
  <c r="J32" i="1"/>
  <c r="I32" i="1"/>
  <c r="H32" i="1"/>
  <c r="H5" i="1" s="1"/>
  <c r="G32" i="1"/>
  <c r="G5" i="1" s="1"/>
  <c r="F32" i="1"/>
  <c r="F5" i="1" s="1"/>
  <c r="E32" i="1"/>
  <c r="E5" i="1" s="1"/>
  <c r="D32" i="1"/>
  <c r="D5" i="1" s="1"/>
  <c r="C32" i="1"/>
  <c r="N32" i="1" s="1"/>
  <c r="N5" i="1" s="1"/>
  <c r="O14" i="1"/>
  <c r="E14" i="1"/>
  <c r="D14" i="1"/>
  <c r="C14" i="1"/>
  <c r="M13" i="1"/>
  <c r="L13" i="1"/>
  <c r="K13" i="1"/>
  <c r="E13" i="1"/>
  <c r="D13" i="1"/>
  <c r="C13" i="1"/>
  <c r="O12" i="1"/>
  <c r="M12" i="1"/>
  <c r="L12" i="1"/>
  <c r="K12" i="1"/>
  <c r="J12" i="1"/>
  <c r="I12" i="1"/>
  <c r="H12" i="1"/>
  <c r="E12" i="1"/>
  <c r="D12" i="1"/>
  <c r="C12" i="1"/>
  <c r="O11" i="1"/>
  <c r="E11" i="1"/>
  <c r="O8" i="1"/>
  <c r="M8" i="1"/>
  <c r="L8" i="1"/>
  <c r="K8" i="1"/>
  <c r="J8" i="1"/>
  <c r="I8" i="1"/>
  <c r="H8" i="1"/>
  <c r="G8" i="1"/>
  <c r="F8" i="1"/>
  <c r="E8" i="1"/>
  <c r="D8" i="1"/>
  <c r="C8" i="1"/>
  <c r="O7" i="1"/>
  <c r="O6" i="1"/>
  <c r="M6" i="1"/>
  <c r="L6" i="1"/>
  <c r="O5" i="1"/>
  <c r="M5" i="1"/>
  <c r="L5" i="1"/>
  <c r="K5" i="1"/>
  <c r="J5" i="1"/>
  <c r="I5" i="1"/>
  <c r="N90" i="1" l="1"/>
  <c r="N72" i="1"/>
  <c r="N36" i="1"/>
  <c r="N35" i="1"/>
  <c r="C6" i="1"/>
  <c r="F11" i="1"/>
  <c r="C7" i="1"/>
  <c r="N53" i="1"/>
  <c r="N71" i="1"/>
  <c r="N89" i="1"/>
  <c r="F14" i="1"/>
  <c r="N51" i="1"/>
  <c r="N12" i="1" s="1"/>
  <c r="N69" i="1"/>
  <c r="N13" i="1" s="1"/>
  <c r="C5" i="1"/>
</calcChain>
</file>

<file path=xl/sharedStrings.xml><?xml version="1.0" encoding="utf-8"?>
<sst xmlns="http://schemas.openxmlformats.org/spreadsheetml/2006/main" count="80" uniqueCount="70">
  <si>
    <r>
      <rPr>
        <b/>
        <u/>
        <sz val="11"/>
        <color theme="1"/>
        <rFont val="Calibri"/>
        <family val="2"/>
        <scheme val="minor"/>
      </rPr>
      <t xml:space="preserve">ANALYSE  :
</t>
    </r>
    <r>
      <rPr>
        <sz val="11"/>
        <color theme="1"/>
        <rFont val="Calibri"/>
        <family val="2"/>
        <scheme val="minor"/>
      </rPr>
      <t xml:space="preserve">
Sur les 4 marchés étudiés, des évolutions à la hausse ont été observées dans seulement 50% des cas pour trois marchés: le Dax, le CAC et le Nasdaq. Seul le Dow Jones affiche de façon plus régulière une hausse durant le mois de décembre (dans 70% des cas). 
De plus, les moyennes de l'évolution des prix de ces mois de décembre est même inférieure à zéro pour les marchés Européens (-7pts en moyenne pour le Dax et -2pts pour le CAC) et juste à +0,5 pt pour le Nasdaq. 
Encore une fois seul le Dow Jones tire son épingle du jeu avec une moyenne de +174 points.
D'autre part, pour les marchés européens il semble même que le mois de décembre ne soit pas franchement propice à la volatilité et donc à des mouvements impulsifs de haute intensité: en effet, les volumes durant ces mois de décembre sont en moyenne inférieurs de 12% pour le Dax 30 et de 13% pour le CAC 40 à ceux observés sur les 12  mois précédents
A noter une fois de plus que le Dow Jones, lui, affiche plus de volatilité en moyenne sur le mois de décembre (+12%) confirmant ainsi son unicité.
</t>
    </r>
    <r>
      <rPr>
        <b/>
        <sz val="11"/>
        <color theme="1"/>
        <rFont val="Calibri"/>
        <family val="2"/>
        <scheme val="minor"/>
      </rPr>
      <t xml:space="preserve"> -&gt;</t>
    </r>
    <r>
      <rPr>
        <b/>
        <u/>
        <sz val="11"/>
        <color theme="1"/>
        <rFont val="Calibri"/>
        <family val="2"/>
        <scheme val="minor"/>
      </rPr>
      <t xml:space="preserve"> En conclusion</t>
    </r>
    <r>
      <rPr>
        <b/>
        <sz val="11"/>
        <color theme="1"/>
        <rFont val="Calibri"/>
        <family val="2"/>
        <scheme val="minor"/>
      </rPr>
      <t>, il apparait que l'idée selon laquelle il existe un rallye boursier durant le mois de décembre nous vient du Dow Jones qui performe plutôt bien durant ce mois précis en comparaison des autres indices et pour qui, dans 7 cas sur 10, on a pu observer effectivement un rallye durant ce dernier mois de l'année.  
En revanche, on ne peut pas en dire autant du Nasdaq, ni surtout des indice Européens, pour lesquels cette notion de rallye boursier de fin d'années est clairement illusoire</t>
    </r>
  </si>
  <si>
    <r>
      <t xml:space="preserve">Evolution Prix par marché
</t>
    </r>
    <r>
      <rPr>
        <i/>
        <sz val="10"/>
        <color theme="1"/>
        <rFont val="Calibri"/>
        <family val="2"/>
        <scheme val="minor"/>
      </rPr>
      <t>(Cloture Mois - Ouverture Mois en pts)</t>
    </r>
  </si>
  <si>
    <t>Moyenne évolution des prix</t>
  </si>
  <si>
    <t>Taux Evolution des prix à la hausse</t>
  </si>
  <si>
    <t>DAX 40</t>
  </si>
  <si>
    <t>CAC 40</t>
  </si>
  <si>
    <t>DOW JONES 30</t>
  </si>
  <si>
    <t>NASDAQ 100</t>
  </si>
  <si>
    <r>
      <t xml:space="preserve">Evolution volumes Décembre vs moyenne vol 12 derniers mois 
</t>
    </r>
    <r>
      <rPr>
        <i/>
        <sz val="10"/>
        <color theme="1"/>
        <rFont val="Calibri"/>
        <family val="2"/>
        <scheme val="minor"/>
      </rPr>
      <t>(en%)</t>
    </r>
  </si>
  <si>
    <t>Moyenne des volumes</t>
  </si>
  <si>
    <t>Taux d'évolution  positive des volumes</t>
  </si>
  <si>
    <t>CI-dessous les datas utilisées pour définir les statistiques</t>
  </si>
  <si>
    <t>Ouverture DAX 40</t>
  </si>
  <si>
    <t>Plus haut DAX 40</t>
  </si>
  <si>
    <t>Plus bas DAX 40</t>
  </si>
  <si>
    <t>Cloture DAX 40</t>
  </si>
  <si>
    <t>Volumes DAX 40</t>
  </si>
  <si>
    <t>Moyennes volumes 12 derniers mois DAX 40</t>
  </si>
  <si>
    <t>Moyenne DAX 40</t>
  </si>
  <si>
    <t>Evolution Prix  DAX 40
(en pts)</t>
  </si>
  <si>
    <t>Evolution volumes Décembre vs moyenne vol 12 derniers mois DAX 40
(en%)</t>
  </si>
  <si>
    <t>Amplitude DAX 40</t>
  </si>
  <si>
    <t>Part amplitude vs niveau de cloture DAX 40</t>
  </si>
  <si>
    <t>Ouverture CAC 40</t>
  </si>
  <si>
    <t>Plus haut CAC 40</t>
  </si>
  <si>
    <t>Plus bas CAC 40</t>
  </si>
  <si>
    <t>Cloture CAC 40</t>
  </si>
  <si>
    <t>Volumes CAC 40</t>
  </si>
  <si>
    <t>Moyennes volumes 12 derniers mois CAC 40</t>
  </si>
  <si>
    <t>Moyenne CAC 40</t>
  </si>
  <si>
    <t>Evolution Prix  CAC 40
(en pts)</t>
  </si>
  <si>
    <t>Evolution volumes Décembre vs moyenne vol 12 derniers mois CAC 40
(en%)</t>
  </si>
  <si>
    <t>Amplitude CAC 40</t>
  </si>
  <si>
    <t>Part amplitude vs niveau de cloture CAC 40</t>
  </si>
  <si>
    <t>DOW</t>
  </si>
  <si>
    <t>Ouverture DOW</t>
  </si>
  <si>
    <t>Plus haut DOW</t>
  </si>
  <si>
    <t>Plus bas DOW</t>
  </si>
  <si>
    <t>Cloture DOW</t>
  </si>
  <si>
    <t>Volumes DOW</t>
  </si>
  <si>
    <t>Moyennes volumes 12 derniers mois DOW</t>
  </si>
  <si>
    <t>Moyenne DOW</t>
  </si>
  <si>
    <t>Evolution Prix  DOW
(en pts)</t>
  </si>
  <si>
    <t>Evolution volumes Décembre vs moyenne vol 12 derniers mois DOW
(en%)</t>
  </si>
  <si>
    <t>Amplitude DOW</t>
  </si>
  <si>
    <t>Part amplitude vs niveau de cloture DOW</t>
  </si>
  <si>
    <t>NAS</t>
  </si>
  <si>
    <t>Ouverture NAS</t>
  </si>
  <si>
    <t>Plus haut NAS</t>
  </si>
  <si>
    <t>Plus bas NAS</t>
  </si>
  <si>
    <t>Cloture NAS</t>
  </si>
  <si>
    <t>Volumes NAS</t>
  </si>
  <si>
    <t>Moyennes volumes 12 derniers mois NAS</t>
  </si>
  <si>
    <t>Moyenne NAS</t>
  </si>
  <si>
    <t>Evolution Prix  NAS
(en pts)</t>
  </si>
  <si>
    <t>Evolution volumes Décembre vs moyenne vol 12 derniers mois NAS
(en%)</t>
  </si>
  <si>
    <t>Amplitude NAS</t>
  </si>
  <si>
    <t>Part amplitude vs niveau de cloture NAS</t>
  </si>
  <si>
    <t xml:space="preserve"> SP500 </t>
  </si>
  <si>
    <t xml:space="preserve"> EUROSTOXX50 </t>
  </si>
  <si>
    <t xml:space="preserve"> Cours au 01/12 </t>
  </si>
  <si>
    <t xml:space="preserve"> Cours au 31/12 </t>
  </si>
  <si>
    <t xml:space="preserve"> Var.val </t>
  </si>
  <si>
    <t xml:space="preserve"> Var.% </t>
  </si>
  <si>
    <t xml:space="preserve"> Source : ProRealTime Trading </t>
  </si>
  <si>
    <t xml:space="preserve"> Question: </t>
  </si>
  <si>
    <t xml:space="preserve"> Y'a-t-il un market rally en décembre? </t>
  </si>
  <si>
    <t xml:space="preserve"> Réponse: </t>
  </si>
  <si>
    <t xml:space="preserve"> En se basant sur les statistiques des 10 dernières années, variation entre le cours au 01/12 et le cours au 31/12 de chaque année,  </t>
  </si>
  <si>
    <t xml:space="preserve"> Il n'y a pas de rally en décembre sur le S&amp;P500 et sur l'ESTOXX50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</si>
</sst>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i/>
      <sz val="10"/>
      <color theme="1"/>
      <name val="Calibri"/>
      <family val="2"/>
      <scheme val="minor"/>
    </font>
    <font>
      <sz val="11"/>
      <color theme="9"/>
      <name val="Calibri"/>
      <family val="2"/>
      <scheme val="minor"/>
    </font>
    <font>
      <b/>
      <sz val="16"/>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3"/>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0" fillId="0" borderId="0" xfId="0" applyAlignment="1">
      <alignmen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3" fillId="0" borderId="4" xfId="0" applyFont="1" applyBorder="1" applyAlignment="1">
      <alignment horizontal="center" vertical="center" wrapText="1"/>
    </xf>
    <xf numFmtId="17" fontId="3" fillId="2" borderId="5" xfId="0" applyNumberFormat="1" applyFont="1" applyFill="1" applyBorder="1" applyAlignment="1">
      <alignment horizontal="center" vertical="center" wrapText="1"/>
    </xf>
    <xf numFmtId="17" fontId="3" fillId="2" borderId="6"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vertical="center" wrapText="1"/>
    </xf>
    <xf numFmtId="3" fontId="2"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9" fontId="0" fillId="0" borderId="10" xfId="1" applyFont="1" applyBorder="1" applyAlignment="1">
      <alignment horizontal="center" vertical="center" wrapText="1"/>
    </xf>
    <xf numFmtId="3" fontId="6" fillId="0" borderId="9" xfId="0" applyNumberFormat="1" applyFont="1" applyBorder="1" applyAlignment="1">
      <alignment horizontal="center" vertical="center" wrapText="1"/>
    </xf>
    <xf numFmtId="9" fontId="6" fillId="0" borderId="10" xfId="1" applyFont="1" applyBorder="1" applyAlignment="1">
      <alignment horizontal="center" vertical="center" wrapText="1"/>
    </xf>
    <xf numFmtId="3" fontId="2" fillId="0" borderId="6" xfId="0" applyNumberFormat="1" applyFont="1" applyBorder="1" applyAlignment="1">
      <alignment horizontal="center" vertical="center" wrapText="1"/>
    </xf>
    <xf numFmtId="164" fontId="6" fillId="0" borderId="11" xfId="0" applyNumberFormat="1" applyFont="1" applyBorder="1" applyAlignment="1">
      <alignment horizontal="center" vertical="center" wrapText="1"/>
    </xf>
    <xf numFmtId="9" fontId="0" fillId="0" borderId="12" xfId="1" applyFont="1" applyBorder="1" applyAlignment="1">
      <alignment horizontal="center" vertical="center" wrapText="1"/>
    </xf>
    <xf numFmtId="9" fontId="2" fillId="0" borderId="5" xfId="1" applyFont="1" applyBorder="1" applyAlignment="1">
      <alignment horizontal="center" vertical="center" wrapText="1"/>
    </xf>
    <xf numFmtId="9" fontId="6" fillId="0" borderId="5" xfId="1" applyFont="1" applyBorder="1" applyAlignment="1">
      <alignment horizontal="center" vertical="center" wrapText="1"/>
    </xf>
    <xf numFmtId="9" fontId="2" fillId="0" borderId="6" xfId="1" applyFont="1" applyBorder="1" applyAlignment="1">
      <alignment horizontal="center" vertical="center" wrapText="1"/>
    </xf>
    <xf numFmtId="9" fontId="2" fillId="0" borderId="9" xfId="1" applyFont="1" applyBorder="1" applyAlignment="1">
      <alignment horizontal="center" vertical="center" wrapText="1"/>
    </xf>
    <xf numFmtId="9" fontId="2" fillId="0" borderId="10" xfId="1" applyFont="1" applyBorder="1" applyAlignment="1">
      <alignment horizontal="center" vertical="center" wrapText="1"/>
    </xf>
    <xf numFmtId="9" fontId="6" fillId="0" borderId="6" xfId="1" applyFont="1" applyBorder="1" applyAlignment="1">
      <alignment horizontal="center" vertical="center" wrapText="1"/>
    </xf>
    <xf numFmtId="9" fontId="6" fillId="0" borderId="9" xfId="1" applyFont="1" applyBorder="1" applyAlignment="1">
      <alignment horizontal="center" vertical="center" wrapText="1"/>
    </xf>
    <xf numFmtId="165" fontId="2" fillId="0" borderId="11" xfId="1" applyNumberFormat="1" applyFont="1" applyBorder="1" applyAlignment="1">
      <alignment horizontal="center" vertical="center" wrapText="1"/>
    </xf>
    <xf numFmtId="9" fontId="2" fillId="0" borderId="12" xfId="1" applyFont="1" applyBorder="1" applyAlignment="1">
      <alignment horizontal="center" vertical="center" wrapText="1"/>
    </xf>
    <xf numFmtId="0" fontId="7" fillId="3" borderId="0" xfId="0" applyFont="1" applyFill="1" applyAlignment="1">
      <alignment horizontal="center" vertical="center" wrapText="1"/>
    </xf>
    <xf numFmtId="0" fontId="0" fillId="4" borderId="0" xfId="0" applyFill="1" applyAlignment="1">
      <alignment vertical="center" wrapText="1"/>
    </xf>
    <xf numFmtId="0" fontId="4" fillId="0" borderId="0" xfId="0" applyFont="1" applyAlignment="1">
      <alignment horizontal="center" vertical="center" wrapText="1"/>
    </xf>
    <xf numFmtId="3" fontId="0" fillId="0" borderId="5" xfId="0" applyNumberForma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3" fontId="0" fillId="0" borderId="0" xfId="0" applyNumberFormat="1" applyAlignment="1">
      <alignment vertical="center" wrapText="1"/>
    </xf>
    <xf numFmtId="0" fontId="0" fillId="2" borderId="5" xfId="0" applyFill="1" applyBorder="1" applyAlignment="1">
      <alignment vertical="center" wrapText="1"/>
    </xf>
    <xf numFmtId="0" fontId="3" fillId="2" borderId="13" xfId="0" applyFont="1" applyFill="1" applyBorder="1" applyAlignment="1">
      <alignment horizontal="center" vertical="center" wrapText="1"/>
    </xf>
    <xf numFmtId="0" fontId="0" fillId="2" borderId="5" xfId="0" applyFill="1" applyBorder="1" applyAlignment="1">
      <alignment horizontal="center" vertical="center" wrapText="1"/>
    </xf>
    <xf numFmtId="0" fontId="2"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1" fontId="2" fillId="0" borderId="14" xfId="0" applyNumberFormat="1" applyFont="1" applyBorder="1" applyAlignment="1">
      <alignment horizontal="center" vertical="center" wrapText="1"/>
    </xf>
    <xf numFmtId="9" fontId="2" fillId="0" borderId="15" xfId="1" applyFont="1" applyBorder="1" applyAlignment="1">
      <alignment horizontal="center" vertical="center" wrapText="1"/>
    </xf>
    <xf numFmtId="166" fontId="0" fillId="0" borderId="5" xfId="0" applyNumberFormat="1" applyBorder="1" applyAlignment="1">
      <alignment horizontal="center" vertical="center" wrapText="1"/>
    </xf>
    <xf numFmtId="9" fontId="0" fillId="0" borderId="5" xfId="1" applyFont="1" applyBorder="1" applyAlignment="1">
      <alignment horizontal="center" vertical="center" wrapText="1"/>
    </xf>
    <xf numFmtId="9" fontId="1" fillId="0" borderId="5" xfId="1" applyFont="1" applyBorder="1" applyAlignment="1">
      <alignment horizontal="center" vertical="center" wrapText="1"/>
    </xf>
    <xf numFmtId="1" fontId="2" fillId="0" borderId="5" xfId="0" applyNumberFormat="1" applyFont="1" applyBorder="1" applyAlignment="1">
      <alignment horizontal="center" vertical="center" wrapText="1"/>
    </xf>
    <xf numFmtId="1" fontId="6" fillId="0" borderId="5" xfId="0" applyNumberFormat="1" applyFont="1" applyBorder="1" applyAlignment="1">
      <alignment horizontal="center" vertical="center" wrapText="1"/>
    </xf>
    <xf numFmtId="1" fontId="6" fillId="0" borderId="6" xfId="0" applyNumberFormat="1" applyFont="1" applyBorder="1" applyAlignment="1">
      <alignment horizontal="center" vertical="center" wrapText="1"/>
    </xf>
    <xf numFmtId="1" fontId="6" fillId="0" borderId="14" xfId="0" applyNumberFormat="1" applyFont="1" applyBorder="1" applyAlignment="1">
      <alignment horizontal="center" vertical="center" wrapText="1"/>
    </xf>
    <xf numFmtId="9" fontId="6" fillId="0" borderId="15" xfId="1" applyFont="1" applyBorder="1" applyAlignment="1">
      <alignment horizontal="center" vertical="center" wrapText="1"/>
    </xf>
    <xf numFmtId="0" fontId="2" fillId="0" borderId="6" xfId="0" applyFont="1" applyBorder="1" applyAlignment="1">
      <alignment horizontal="center" vertical="center" wrapText="1"/>
    </xf>
    <xf numFmtId="165" fontId="2" fillId="0" borderId="15" xfId="1" applyNumberFormat="1" applyFont="1" applyBorder="1" applyAlignment="1">
      <alignment horizontal="center" vertical="center" wrapText="1"/>
    </xf>
    <xf numFmtId="17" fontId="0" fillId="0" borderId="0" xfId="0" applyNumberFormat="1"/>
    <xf numFmtId="3" fontId="0" fillId="0" borderId="0" xfId="0" applyNumberFormat="1"/>
    <xf numFmtId="10" fontId="0" fillId="0" borderId="0" xfId="0" applyNumberFormat="1"/>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A0D5-A19B-4E60-BAF8-D246782EBB0F}">
  <dimension ref="B1:O90"/>
  <sheetViews>
    <sheetView topLeftCell="A4" workbookViewId="0">
      <selection activeCell="B2" sqref="B2:O2"/>
    </sheetView>
  </sheetViews>
  <sheetFormatPr baseColWidth="10" defaultColWidth="11.3984375" defaultRowHeight="14.25" x14ac:dyDescent="0.45"/>
  <cols>
    <col min="1" max="1" width="3.59765625" style="1" customWidth="1"/>
    <col min="2" max="2" width="34.73046875" style="1" customWidth="1"/>
    <col min="3" max="13" width="13.3984375" style="1" customWidth="1"/>
    <col min="14" max="15" width="16.59765625" style="1" customWidth="1"/>
    <col min="16" max="16384" width="11.3984375" style="1"/>
  </cols>
  <sheetData>
    <row r="1" spans="2:15" ht="8.25" customHeight="1" thickBot="1" x14ac:dyDescent="0.5"/>
    <row r="2" spans="2:15" ht="215.25" customHeight="1" thickBot="1" x14ac:dyDescent="0.5">
      <c r="B2" s="2" t="s">
        <v>0</v>
      </c>
      <c r="C2" s="3"/>
      <c r="D2" s="3"/>
      <c r="E2" s="3"/>
      <c r="F2" s="3"/>
      <c r="G2" s="3"/>
      <c r="H2" s="3"/>
      <c r="I2" s="3"/>
      <c r="J2" s="3"/>
      <c r="K2" s="3"/>
      <c r="L2" s="3"/>
      <c r="M2" s="3"/>
      <c r="N2" s="3"/>
      <c r="O2" s="4"/>
    </row>
    <row r="3" spans="2:15" ht="10.5" customHeight="1" thickBot="1" x14ac:dyDescent="0.5"/>
    <row r="4" spans="2:15" ht="46.5" customHeight="1" x14ac:dyDescent="0.45">
      <c r="B4" s="5" t="s">
        <v>1</v>
      </c>
      <c r="C4" s="6">
        <v>40878</v>
      </c>
      <c r="D4" s="6">
        <v>41244</v>
      </c>
      <c r="E4" s="6">
        <v>41609</v>
      </c>
      <c r="F4" s="6">
        <v>41974</v>
      </c>
      <c r="G4" s="6">
        <v>42339</v>
      </c>
      <c r="H4" s="6">
        <v>42705</v>
      </c>
      <c r="I4" s="6">
        <v>43070</v>
      </c>
      <c r="J4" s="6">
        <v>43435</v>
      </c>
      <c r="K4" s="6">
        <v>43800</v>
      </c>
      <c r="L4" s="6">
        <v>44166</v>
      </c>
      <c r="M4" s="7">
        <v>44531</v>
      </c>
      <c r="N4" s="8" t="s">
        <v>2</v>
      </c>
      <c r="O4" s="9" t="s">
        <v>3</v>
      </c>
    </row>
    <row r="5" spans="2:15" ht="27.75" customHeight="1" x14ac:dyDescent="0.45">
      <c r="B5" s="10" t="s">
        <v>4</v>
      </c>
      <c r="C5" s="11">
        <f>C32</f>
        <v>-225</v>
      </c>
      <c r="D5" s="12">
        <f t="shared" ref="D5:N5" si="0">D32</f>
        <v>178</v>
      </c>
      <c r="E5" s="12">
        <f t="shared" si="0"/>
        <v>220</v>
      </c>
      <c r="F5" s="11">
        <f t="shared" si="0"/>
        <v>-156</v>
      </c>
      <c r="G5" s="11">
        <f t="shared" si="0"/>
        <v>-693</v>
      </c>
      <c r="H5" s="12">
        <f t="shared" si="0"/>
        <v>853</v>
      </c>
      <c r="I5" s="11">
        <f t="shared" si="0"/>
        <v>-202</v>
      </c>
      <c r="J5" s="11">
        <f t="shared" si="0"/>
        <v>-928</v>
      </c>
      <c r="K5" s="11">
        <f t="shared" si="0"/>
        <v>-168</v>
      </c>
      <c r="L5" s="12">
        <f t="shared" si="0"/>
        <v>347</v>
      </c>
      <c r="M5" s="13">
        <f t="shared" si="0"/>
        <v>702</v>
      </c>
      <c r="N5" s="14">
        <f t="shared" si="0"/>
        <v>-6.5454545454545459</v>
      </c>
      <c r="O5" s="15">
        <f>5/10</f>
        <v>0.5</v>
      </c>
    </row>
    <row r="6" spans="2:15" ht="27.75" customHeight="1" x14ac:dyDescent="0.45">
      <c r="B6" s="10" t="s">
        <v>5</v>
      </c>
      <c r="C6" s="11">
        <f>C50</f>
        <v>-5</v>
      </c>
      <c r="D6" s="12">
        <f t="shared" ref="D6:N6" si="1">D50</f>
        <v>74</v>
      </c>
      <c r="E6" s="12">
        <f t="shared" si="1"/>
        <v>11</v>
      </c>
      <c r="F6" s="11">
        <f t="shared" si="1"/>
        <v>-89.5</v>
      </c>
      <c r="G6" s="11">
        <f t="shared" si="1"/>
        <v>-319.5</v>
      </c>
      <c r="H6" s="12">
        <f t="shared" si="1"/>
        <v>291.5</v>
      </c>
      <c r="I6" s="11">
        <f t="shared" si="1"/>
        <v>-64</v>
      </c>
      <c r="J6" s="11">
        <f t="shared" si="1"/>
        <v>-353.5</v>
      </c>
      <c r="K6" s="12">
        <f t="shared" si="1"/>
        <v>63.5</v>
      </c>
      <c r="L6" s="11">
        <f t="shared" si="1"/>
        <v>-1</v>
      </c>
      <c r="M6" s="13">
        <f t="shared" si="1"/>
        <v>374.5</v>
      </c>
      <c r="N6" s="14">
        <f t="shared" si="1"/>
        <v>-1.6363636363636365</v>
      </c>
      <c r="O6" s="15">
        <f>5/10</f>
        <v>0.5</v>
      </c>
    </row>
    <row r="7" spans="2:15" ht="27.75" customHeight="1" x14ac:dyDescent="0.45">
      <c r="B7" s="10" t="s">
        <v>6</v>
      </c>
      <c r="C7" s="12">
        <f>C68</f>
        <v>171.39999999999964</v>
      </c>
      <c r="D7" s="12">
        <f t="shared" ref="D7:N7" si="2">D68</f>
        <v>76.399999999999636</v>
      </c>
      <c r="E7" s="12">
        <f t="shared" si="2"/>
        <v>489.60000000000036</v>
      </c>
      <c r="F7" s="11">
        <f t="shared" si="2"/>
        <v>-4.2000000000007276</v>
      </c>
      <c r="G7" s="11">
        <f t="shared" si="2"/>
        <v>-294.70000000000073</v>
      </c>
      <c r="H7" s="12">
        <f t="shared" si="2"/>
        <v>613.39999999999782</v>
      </c>
      <c r="I7" s="12">
        <f t="shared" si="2"/>
        <v>413.79999999999927</v>
      </c>
      <c r="J7" s="11">
        <f t="shared" si="2"/>
        <v>-2452.0999999999985</v>
      </c>
      <c r="K7" s="12">
        <f t="shared" si="2"/>
        <v>428.70000000000073</v>
      </c>
      <c r="L7" s="12">
        <f t="shared" si="2"/>
        <v>809</v>
      </c>
      <c r="M7" s="13">
        <f t="shared" si="2"/>
        <v>1659.4000000000015</v>
      </c>
      <c r="N7" s="16">
        <f t="shared" si="2"/>
        <v>173.6999999999999</v>
      </c>
      <c r="O7" s="17">
        <f>7/10</f>
        <v>0.7</v>
      </c>
    </row>
    <row r="8" spans="2:15" ht="27.75" customHeight="1" thickBot="1" x14ac:dyDescent="0.5">
      <c r="B8" s="10" t="s">
        <v>7</v>
      </c>
      <c r="C8" s="11">
        <f>C86</f>
        <v>-17</v>
      </c>
      <c r="D8" s="11">
        <f t="shared" ref="D8:N8" si="3">D86</f>
        <v>-37</v>
      </c>
      <c r="E8" s="12">
        <f t="shared" si="3"/>
        <v>96</v>
      </c>
      <c r="F8" s="11">
        <f t="shared" si="3"/>
        <v>-88</v>
      </c>
      <c r="G8" s="11">
        <f t="shared" si="3"/>
        <v>-93</v>
      </c>
      <c r="H8" s="12">
        <f t="shared" si="3"/>
        <v>57</v>
      </c>
      <c r="I8" s="12">
        <f t="shared" si="3"/>
        <v>70</v>
      </c>
      <c r="J8" s="11">
        <f t="shared" si="3"/>
        <v>-777</v>
      </c>
      <c r="K8" s="12">
        <f t="shared" si="3"/>
        <v>323</v>
      </c>
      <c r="L8" s="12">
        <f t="shared" si="3"/>
        <v>500</v>
      </c>
      <c r="M8" s="18">
        <f t="shared" si="3"/>
        <v>-28</v>
      </c>
      <c r="N8" s="19">
        <f t="shared" si="3"/>
        <v>0.54545454545454541</v>
      </c>
      <c r="O8" s="20">
        <f>5/10</f>
        <v>0.5</v>
      </c>
    </row>
    <row r="9" spans="2:15" ht="14.65" thickBot="1" x14ac:dyDescent="0.5"/>
    <row r="10" spans="2:15" ht="47.25" customHeight="1" x14ac:dyDescent="0.45">
      <c r="B10" s="5" t="s">
        <v>8</v>
      </c>
      <c r="C10" s="6">
        <v>40878</v>
      </c>
      <c r="D10" s="6">
        <v>41244</v>
      </c>
      <c r="E10" s="6">
        <v>41609</v>
      </c>
      <c r="F10" s="6">
        <v>41974</v>
      </c>
      <c r="G10" s="6">
        <v>42339</v>
      </c>
      <c r="H10" s="6">
        <v>42705</v>
      </c>
      <c r="I10" s="6">
        <v>43070</v>
      </c>
      <c r="J10" s="6">
        <v>43435</v>
      </c>
      <c r="K10" s="6">
        <v>43800</v>
      </c>
      <c r="L10" s="6">
        <v>44166</v>
      </c>
      <c r="M10" s="7">
        <v>44531</v>
      </c>
      <c r="N10" s="8" t="s">
        <v>9</v>
      </c>
      <c r="O10" s="9" t="s">
        <v>10</v>
      </c>
    </row>
    <row r="11" spans="2:15" ht="27.75" customHeight="1" x14ac:dyDescent="0.45">
      <c r="B11" s="10" t="s">
        <v>4</v>
      </c>
      <c r="C11" s="21">
        <f>C33</f>
        <v>-0.16125248480918075</v>
      </c>
      <c r="D11" s="21">
        <f t="shared" ref="D11:N11" si="4">D33</f>
        <v>-0.32410623431246183</v>
      </c>
      <c r="E11" s="21">
        <f t="shared" si="4"/>
        <v>-0.2984181374389786</v>
      </c>
      <c r="F11" s="21">
        <f t="shared" si="4"/>
        <v>-2.4683128010950527E-2</v>
      </c>
      <c r="G11" s="22">
        <f t="shared" si="4"/>
        <v>0.48963500313193048</v>
      </c>
      <c r="H11" s="21">
        <f t="shared" si="4"/>
        <v>-0.24865439023179631</v>
      </c>
      <c r="I11" s="22">
        <f t="shared" si="4"/>
        <v>5.5924637774073596E-2</v>
      </c>
      <c r="J11" s="22">
        <f t="shared" si="4"/>
        <v>7.0447166677613984E-2</v>
      </c>
      <c r="K11" s="21">
        <f t="shared" si="4"/>
        <v>-0.13668325903674391</v>
      </c>
      <c r="L11" s="21">
        <f t="shared" si="4"/>
        <v>-0.50629051970558148</v>
      </c>
      <c r="M11" s="23">
        <f t="shared" si="4"/>
        <v>-0.2424750106563838</v>
      </c>
      <c r="N11" s="24">
        <f t="shared" si="4"/>
        <v>-0.12059603241985992</v>
      </c>
      <c r="O11" s="25">
        <f>3/10</f>
        <v>0.3</v>
      </c>
    </row>
    <row r="12" spans="2:15" ht="27.75" customHeight="1" x14ac:dyDescent="0.45">
      <c r="B12" s="10" t="s">
        <v>5</v>
      </c>
      <c r="C12" s="21">
        <f>C51</f>
        <v>-0.40085722119866657</v>
      </c>
      <c r="D12" s="21">
        <f t="shared" ref="D12:N12" si="5">D51</f>
        <v>-0.27366705805869046</v>
      </c>
      <c r="E12" s="21">
        <f t="shared" si="5"/>
        <v>-0.15477662711312101</v>
      </c>
      <c r="F12" s="22">
        <f t="shared" si="5"/>
        <v>1.3838257809824813E-2</v>
      </c>
      <c r="G12" s="21">
        <f t="shared" si="5"/>
        <v>-9.9901304579726916E-2</v>
      </c>
      <c r="H12" s="21">
        <f t="shared" si="5"/>
        <v>-0.11396769243304905</v>
      </c>
      <c r="I12" s="21">
        <f t="shared" si="5"/>
        <v>-0.19494888652913481</v>
      </c>
      <c r="J12" s="22">
        <f t="shared" si="5"/>
        <v>0.10192734238889344</v>
      </c>
      <c r="K12" s="21">
        <f t="shared" si="5"/>
        <v>-5.7480934051424043E-2</v>
      </c>
      <c r="L12" s="21">
        <f t="shared" si="5"/>
        <v>-0.20834936092271081</v>
      </c>
      <c r="M12" s="23">
        <f t="shared" si="5"/>
        <v>-5.9566385081860275E-2</v>
      </c>
      <c r="N12" s="24">
        <f t="shared" si="5"/>
        <v>-0.13161362452451505</v>
      </c>
      <c r="O12" s="25">
        <f>2/10</f>
        <v>0.2</v>
      </c>
    </row>
    <row r="13" spans="2:15" ht="27.75" customHeight="1" x14ac:dyDescent="0.45">
      <c r="B13" s="10" t="s">
        <v>6</v>
      </c>
      <c r="C13" s="21">
        <f>C69</f>
        <v>-0.28911478282864783</v>
      </c>
      <c r="D13" s="21">
        <f t="shared" ref="D13:N13" si="6">D69</f>
        <v>-2.4815767763527428E-2</v>
      </c>
      <c r="E13" s="21">
        <f t="shared" si="6"/>
        <v>-0.17159549338335317</v>
      </c>
      <c r="F13" s="22">
        <f t="shared" si="6"/>
        <v>0.17797653965177174</v>
      </c>
      <c r="G13" s="22">
        <f t="shared" si="6"/>
        <v>9.8907286730890595E-2</v>
      </c>
      <c r="H13" s="22">
        <f t="shared" si="6"/>
        <v>1.4183087072944509</v>
      </c>
      <c r="I13" s="22">
        <f t="shared" si="6"/>
        <v>1.2251980797314217E-2</v>
      </c>
      <c r="J13" s="22">
        <f t="shared" si="6"/>
        <v>7.8120320946004393E-2</v>
      </c>
      <c r="K13" s="21">
        <f t="shared" si="6"/>
        <v>-0.11051821462871883</v>
      </c>
      <c r="L13" s="21">
        <f t="shared" si="6"/>
        <v>-8.3163995836688098E-2</v>
      </c>
      <c r="M13" s="26">
        <f t="shared" si="6"/>
        <v>0.16444633933115899</v>
      </c>
      <c r="N13" s="27">
        <f t="shared" si="6"/>
        <v>0.11552753821005958</v>
      </c>
      <c r="O13" s="17">
        <v>0.6</v>
      </c>
    </row>
    <row r="14" spans="2:15" ht="27.75" customHeight="1" thickBot="1" x14ac:dyDescent="0.5">
      <c r="B14" s="10" t="s">
        <v>7</v>
      </c>
      <c r="C14" s="21">
        <f>C87</f>
        <v>-0.24048579436473216</v>
      </c>
      <c r="D14" s="21">
        <f t="shared" ref="D14:N14" si="7">D87</f>
        <v>-2.8589246591261656E-2</v>
      </c>
      <c r="E14" s="22">
        <f t="shared" si="7"/>
        <v>7.1107328140586679E-2</v>
      </c>
      <c r="F14" s="21">
        <f t="shared" si="7"/>
        <v>-7.334911469267319E-3</v>
      </c>
      <c r="G14" s="22">
        <f t="shared" si="7"/>
        <v>0.17910955609070833</v>
      </c>
      <c r="H14" s="21">
        <f t="shared" si="7"/>
        <v>-6.3769275071956469E-2</v>
      </c>
      <c r="I14" s="21">
        <f t="shared" si="7"/>
        <v>-8.4643687343052443E-2</v>
      </c>
      <c r="J14" s="21">
        <f t="shared" si="7"/>
        <v>-7.8208308285944231E-2</v>
      </c>
      <c r="K14" s="21">
        <f t="shared" si="7"/>
        <v>-7.9569014841478228E-2</v>
      </c>
      <c r="L14" s="22">
        <f t="shared" si="7"/>
        <v>5.2683637335181721E-2</v>
      </c>
      <c r="M14" s="26">
        <f t="shared" si="7"/>
        <v>0.25544995184334768</v>
      </c>
      <c r="N14" s="28">
        <f t="shared" si="7"/>
        <v>-2.2045240507152812E-3</v>
      </c>
      <c r="O14" s="29">
        <f>4/10</f>
        <v>0.4</v>
      </c>
    </row>
    <row r="19" spans="2:14" ht="30" customHeight="1" x14ac:dyDescent="0.45">
      <c r="B19" s="30" t="s">
        <v>11</v>
      </c>
      <c r="C19" s="30"/>
      <c r="D19" s="30"/>
      <c r="E19" s="30"/>
      <c r="F19" s="30"/>
      <c r="G19" s="30"/>
      <c r="H19" s="30"/>
      <c r="I19" s="30"/>
      <c r="J19" s="30"/>
      <c r="K19" s="30"/>
      <c r="L19" s="30"/>
      <c r="M19" s="30"/>
      <c r="N19" s="30"/>
    </row>
    <row r="20" spans="2:14" x14ac:dyDescent="0.45">
      <c r="B20" s="31"/>
      <c r="C20" s="31"/>
      <c r="D20" s="31"/>
      <c r="E20" s="31"/>
      <c r="F20" s="31"/>
      <c r="G20" s="31"/>
      <c r="H20" s="31"/>
      <c r="I20" s="31"/>
      <c r="J20" s="31"/>
      <c r="K20" s="31"/>
      <c r="L20" s="31"/>
      <c r="M20" s="31"/>
      <c r="N20" s="31"/>
    </row>
    <row r="22" spans="2:14" ht="44.25" customHeight="1" x14ac:dyDescent="0.45">
      <c r="B22" s="32" t="s">
        <v>4</v>
      </c>
      <c r="C22" s="6">
        <v>40878</v>
      </c>
      <c r="D22" s="6">
        <v>41244</v>
      </c>
      <c r="E22" s="6">
        <v>41609</v>
      </c>
      <c r="F22" s="6">
        <v>41974</v>
      </c>
      <c r="G22" s="6">
        <v>42339</v>
      </c>
      <c r="H22" s="6">
        <v>42705</v>
      </c>
      <c r="I22" s="6">
        <v>43070</v>
      </c>
      <c r="J22" s="6">
        <v>43435</v>
      </c>
      <c r="K22" s="6">
        <v>43800</v>
      </c>
      <c r="L22" s="6">
        <v>44166</v>
      </c>
      <c r="M22" s="6">
        <v>44531</v>
      </c>
    </row>
    <row r="23" spans="2:14" ht="30.75" customHeight="1" x14ac:dyDescent="0.45">
      <c r="B23" s="10" t="s">
        <v>12</v>
      </c>
      <c r="C23" s="33">
        <v>6171</v>
      </c>
      <c r="D23" s="33">
        <v>7456</v>
      </c>
      <c r="E23" s="33">
        <v>9367</v>
      </c>
      <c r="F23" s="33">
        <v>9866</v>
      </c>
      <c r="G23" s="33">
        <v>11291</v>
      </c>
      <c r="H23" s="33">
        <v>10456</v>
      </c>
      <c r="I23" s="33">
        <v>12908</v>
      </c>
      <c r="J23" s="33">
        <v>11403</v>
      </c>
      <c r="K23" s="33">
        <v>13164</v>
      </c>
      <c r="L23" s="33">
        <v>13265</v>
      </c>
      <c r="M23" s="33">
        <v>15129</v>
      </c>
    </row>
    <row r="24" spans="2:14" ht="47.25" customHeight="1" x14ac:dyDescent="0.45">
      <c r="B24" s="34" t="s">
        <v>13</v>
      </c>
      <c r="C24" s="35">
        <v>6228</v>
      </c>
      <c r="D24" s="35">
        <v>7722</v>
      </c>
      <c r="E24" s="35">
        <v>9588</v>
      </c>
      <c r="F24" s="35">
        <v>10066</v>
      </c>
      <c r="G24" s="35">
        <v>11302</v>
      </c>
      <c r="H24" s="35">
        <v>11345</v>
      </c>
      <c r="I24" s="35">
        <v>13198</v>
      </c>
      <c r="J24" s="35">
        <v>11452</v>
      </c>
      <c r="K24" s="35">
        <v>13364</v>
      </c>
      <c r="L24" s="35">
        <v>13844</v>
      </c>
      <c r="M24" s="35">
        <v>15970</v>
      </c>
    </row>
    <row r="25" spans="2:14" ht="47.25" customHeight="1" x14ac:dyDescent="0.45">
      <c r="B25" s="34" t="s">
        <v>14</v>
      </c>
      <c r="C25" s="35">
        <v>5660</v>
      </c>
      <c r="D25" s="35">
        <v>7440</v>
      </c>
      <c r="E25" s="35">
        <v>8972</v>
      </c>
      <c r="F25" s="35">
        <v>9155</v>
      </c>
      <c r="G25" s="35">
        <v>10002</v>
      </c>
      <c r="H25" s="35">
        <v>10250</v>
      </c>
      <c r="I25" s="35">
        <v>12660</v>
      </c>
      <c r="J25" s="35">
        <v>10165</v>
      </c>
      <c r="K25" s="35">
        <v>12789</v>
      </c>
      <c r="L25" s="35">
        <v>12937</v>
      </c>
      <c r="M25" s="35">
        <v>15046</v>
      </c>
    </row>
    <row r="26" spans="2:14" ht="30.75" customHeight="1" x14ac:dyDescent="0.45">
      <c r="B26" s="10" t="s">
        <v>15</v>
      </c>
      <c r="C26" s="33">
        <v>5946</v>
      </c>
      <c r="D26" s="33">
        <v>7634</v>
      </c>
      <c r="E26" s="33">
        <v>9587</v>
      </c>
      <c r="F26" s="33">
        <v>9710</v>
      </c>
      <c r="G26" s="33">
        <v>10598</v>
      </c>
      <c r="H26" s="33">
        <v>11309</v>
      </c>
      <c r="I26" s="33">
        <v>12706</v>
      </c>
      <c r="J26" s="33">
        <v>10475</v>
      </c>
      <c r="K26" s="33">
        <v>12996</v>
      </c>
      <c r="L26" s="33">
        <v>13612</v>
      </c>
      <c r="M26" s="33">
        <v>15831</v>
      </c>
    </row>
    <row r="27" spans="2:14" ht="30.75" customHeight="1" x14ac:dyDescent="0.45">
      <c r="B27" s="10" t="s">
        <v>16</v>
      </c>
      <c r="C27" s="33">
        <v>297466</v>
      </c>
      <c r="D27" s="33">
        <v>199267</v>
      </c>
      <c r="E27" s="33">
        <v>149465</v>
      </c>
      <c r="F27" s="33">
        <v>219458</v>
      </c>
      <c r="G27" s="33">
        <v>351965</v>
      </c>
      <c r="H27" s="33">
        <v>378434</v>
      </c>
      <c r="I27" s="33">
        <v>527050</v>
      </c>
      <c r="J27" s="33">
        <v>912629</v>
      </c>
      <c r="K27" s="33">
        <v>807000</v>
      </c>
      <c r="L27" s="33">
        <v>684308</v>
      </c>
      <c r="M27" s="33">
        <v>765957</v>
      </c>
    </row>
    <row r="28" spans="2:14" ht="11.25" customHeight="1" x14ac:dyDescent="0.45">
      <c r="C28" s="36"/>
      <c r="D28" s="36"/>
      <c r="E28" s="36"/>
      <c r="F28" s="36"/>
      <c r="G28" s="36"/>
      <c r="H28" s="36"/>
      <c r="I28" s="36"/>
      <c r="J28" s="36"/>
      <c r="K28" s="36"/>
      <c r="L28" s="36"/>
      <c r="M28" s="36"/>
    </row>
    <row r="29" spans="2:14" ht="47.25" customHeight="1" x14ac:dyDescent="0.45">
      <c r="B29" s="37" t="s">
        <v>17</v>
      </c>
      <c r="C29" s="33">
        <v>354655</v>
      </c>
      <c r="D29" s="33">
        <v>294820</v>
      </c>
      <c r="E29" s="33">
        <v>213040</v>
      </c>
      <c r="F29" s="33">
        <v>225012</v>
      </c>
      <c r="G29" s="33">
        <v>236276</v>
      </c>
      <c r="H29" s="33">
        <v>503675</v>
      </c>
      <c r="I29" s="33">
        <v>499136</v>
      </c>
      <c r="J29" s="33">
        <v>852568</v>
      </c>
      <c r="K29" s="33">
        <v>934767</v>
      </c>
      <c r="L29" s="33">
        <v>1386054</v>
      </c>
      <c r="M29" s="33">
        <v>1011131</v>
      </c>
    </row>
    <row r="30" spans="2:14" ht="11.25" customHeight="1" thickBot="1" x14ac:dyDescent="0.5"/>
    <row r="31" spans="2:14" ht="34.5" customHeight="1" x14ac:dyDescent="0.45">
      <c r="N31" s="38" t="s">
        <v>18</v>
      </c>
    </row>
    <row r="32" spans="2:14" ht="47.25" customHeight="1" x14ac:dyDescent="0.45">
      <c r="B32" s="39" t="s">
        <v>19</v>
      </c>
      <c r="C32" s="40">
        <f t="shared" ref="C32:M32" si="8">C26-C23</f>
        <v>-225</v>
      </c>
      <c r="D32" s="41">
        <f t="shared" si="8"/>
        <v>178</v>
      </c>
      <c r="E32" s="41">
        <f t="shared" si="8"/>
        <v>220</v>
      </c>
      <c r="F32" s="40">
        <f t="shared" si="8"/>
        <v>-156</v>
      </c>
      <c r="G32" s="40">
        <f t="shared" si="8"/>
        <v>-693</v>
      </c>
      <c r="H32" s="41">
        <f t="shared" si="8"/>
        <v>853</v>
      </c>
      <c r="I32" s="40">
        <f t="shared" si="8"/>
        <v>-202</v>
      </c>
      <c r="J32" s="40">
        <f t="shared" si="8"/>
        <v>-928</v>
      </c>
      <c r="K32" s="40">
        <f t="shared" si="8"/>
        <v>-168</v>
      </c>
      <c r="L32" s="41">
        <f t="shared" si="8"/>
        <v>347</v>
      </c>
      <c r="M32" s="42">
        <f t="shared" si="8"/>
        <v>702</v>
      </c>
      <c r="N32" s="43">
        <f>AVERAGE(C32:M32)</f>
        <v>-6.5454545454545459</v>
      </c>
    </row>
    <row r="33" spans="2:14" ht="47.25" customHeight="1" thickBot="1" x14ac:dyDescent="0.5">
      <c r="B33" s="39" t="s">
        <v>20</v>
      </c>
      <c r="C33" s="21">
        <f t="shared" ref="C33:M33" si="9">(C27-C29)/C29</f>
        <v>-0.16125248480918075</v>
      </c>
      <c r="D33" s="21">
        <f t="shared" si="9"/>
        <v>-0.32410623431246183</v>
      </c>
      <c r="E33" s="21">
        <f t="shared" si="9"/>
        <v>-0.2984181374389786</v>
      </c>
      <c r="F33" s="21">
        <f t="shared" si="9"/>
        <v>-2.4683128010950527E-2</v>
      </c>
      <c r="G33" s="22">
        <f t="shared" si="9"/>
        <v>0.48963500313193048</v>
      </c>
      <c r="H33" s="21">
        <f t="shared" si="9"/>
        <v>-0.24865439023179631</v>
      </c>
      <c r="I33" s="22">
        <f t="shared" si="9"/>
        <v>5.5924637774073596E-2</v>
      </c>
      <c r="J33" s="22">
        <f t="shared" si="9"/>
        <v>7.0447166677613984E-2</v>
      </c>
      <c r="K33" s="21">
        <f t="shared" si="9"/>
        <v>-0.13668325903674391</v>
      </c>
      <c r="L33" s="21">
        <f t="shared" si="9"/>
        <v>-0.50629051970558148</v>
      </c>
      <c r="M33" s="23">
        <f t="shared" si="9"/>
        <v>-0.2424750106563838</v>
      </c>
      <c r="N33" s="44">
        <f>AVERAGE(C33:M33)</f>
        <v>-0.12059603241985992</v>
      </c>
    </row>
    <row r="35" spans="2:14" ht="39" customHeight="1" x14ac:dyDescent="0.45">
      <c r="B35" s="34" t="s">
        <v>21</v>
      </c>
      <c r="C35" s="35">
        <f t="shared" ref="C35:M35" si="10">C24-C25</f>
        <v>568</v>
      </c>
      <c r="D35" s="35">
        <f t="shared" si="10"/>
        <v>282</v>
      </c>
      <c r="E35" s="35">
        <f t="shared" si="10"/>
        <v>616</v>
      </c>
      <c r="F35" s="35">
        <f t="shared" si="10"/>
        <v>911</v>
      </c>
      <c r="G35" s="35">
        <f t="shared" si="10"/>
        <v>1300</v>
      </c>
      <c r="H35" s="35">
        <f t="shared" si="10"/>
        <v>1095</v>
      </c>
      <c r="I35" s="35">
        <f t="shared" si="10"/>
        <v>538</v>
      </c>
      <c r="J35" s="35">
        <f t="shared" si="10"/>
        <v>1287</v>
      </c>
      <c r="K35" s="35">
        <f t="shared" si="10"/>
        <v>575</v>
      </c>
      <c r="L35" s="35">
        <f t="shared" si="10"/>
        <v>907</v>
      </c>
      <c r="M35" s="35">
        <f t="shared" si="10"/>
        <v>924</v>
      </c>
      <c r="N35" s="45">
        <f>AVERAGE(C35:M35)</f>
        <v>818.4545454545455</v>
      </c>
    </row>
    <row r="36" spans="2:14" ht="43.5" customHeight="1" x14ac:dyDescent="0.45">
      <c r="B36" s="34" t="s">
        <v>22</v>
      </c>
      <c r="C36" s="46">
        <f t="shared" ref="C36:M36" si="11">C35/C26</f>
        <v>9.5526404305415411E-2</v>
      </c>
      <c r="D36" s="46">
        <f t="shared" si="11"/>
        <v>3.6940005239717057E-2</v>
      </c>
      <c r="E36" s="46">
        <f t="shared" si="11"/>
        <v>6.4253676854073224E-2</v>
      </c>
      <c r="F36" s="46">
        <f t="shared" si="11"/>
        <v>9.3820803295571575E-2</v>
      </c>
      <c r="G36" s="46">
        <f t="shared" si="11"/>
        <v>0.12266465370824683</v>
      </c>
      <c r="H36" s="46">
        <f t="shared" si="11"/>
        <v>9.6825537182774785E-2</v>
      </c>
      <c r="I36" s="46">
        <f t="shared" si="11"/>
        <v>4.234220053518023E-2</v>
      </c>
      <c r="J36" s="46">
        <f t="shared" si="11"/>
        <v>0.12286396181384249</v>
      </c>
      <c r="K36" s="46">
        <f t="shared" si="11"/>
        <v>4.4244382887042168E-2</v>
      </c>
      <c r="L36" s="46">
        <f t="shared" si="11"/>
        <v>6.6632383191301797E-2</v>
      </c>
      <c r="M36" s="46">
        <f t="shared" si="11"/>
        <v>5.8366496115216979E-2</v>
      </c>
      <c r="N36" s="47">
        <f>AVERAGE(C36:M36)</f>
        <v>7.6770955011671138E-2</v>
      </c>
    </row>
    <row r="38" spans="2:14" x14ac:dyDescent="0.45">
      <c r="B38" s="31"/>
      <c r="C38" s="31"/>
      <c r="D38" s="31"/>
      <c r="E38" s="31"/>
      <c r="F38" s="31"/>
      <c r="G38" s="31"/>
      <c r="H38" s="31"/>
      <c r="I38" s="31"/>
      <c r="J38" s="31"/>
      <c r="K38" s="31"/>
      <c r="L38" s="31"/>
      <c r="M38" s="31"/>
      <c r="N38" s="31"/>
    </row>
    <row r="40" spans="2:14" ht="44.25" customHeight="1" x14ac:dyDescent="0.45">
      <c r="B40" s="32" t="s">
        <v>5</v>
      </c>
      <c r="C40" s="6">
        <v>40878</v>
      </c>
      <c r="D40" s="6">
        <v>41244</v>
      </c>
      <c r="E40" s="6">
        <v>41609</v>
      </c>
      <c r="F40" s="6">
        <v>41974</v>
      </c>
      <c r="G40" s="6">
        <v>42339</v>
      </c>
      <c r="H40" s="6">
        <v>42705</v>
      </c>
      <c r="I40" s="6">
        <v>43070</v>
      </c>
      <c r="J40" s="6">
        <v>43435</v>
      </c>
      <c r="K40" s="6">
        <v>43800</v>
      </c>
      <c r="L40" s="6">
        <v>44166</v>
      </c>
      <c r="M40" s="6">
        <v>44531</v>
      </c>
    </row>
    <row r="41" spans="2:14" ht="30.75" customHeight="1" x14ac:dyDescent="0.45">
      <c r="B41" s="10" t="s">
        <v>23</v>
      </c>
      <c r="C41" s="33">
        <v>1568</v>
      </c>
      <c r="D41" s="33">
        <v>2104</v>
      </c>
      <c r="E41" s="33">
        <v>2947</v>
      </c>
      <c r="F41" s="33">
        <v>3154</v>
      </c>
      <c r="G41" s="33">
        <v>3886.5</v>
      </c>
      <c r="H41" s="33">
        <v>3667.5</v>
      </c>
      <c r="I41" s="33">
        <v>4642</v>
      </c>
      <c r="J41" s="33">
        <v>4560</v>
      </c>
      <c r="K41" s="33">
        <v>5570</v>
      </c>
      <c r="L41" s="33">
        <v>5359.5</v>
      </c>
      <c r="M41" s="33">
        <v>6777</v>
      </c>
    </row>
    <row r="42" spans="2:14" ht="47.25" customHeight="1" x14ac:dyDescent="0.45">
      <c r="B42" s="34" t="s">
        <v>24</v>
      </c>
      <c r="C42" s="33">
        <v>1642</v>
      </c>
      <c r="D42" s="33">
        <v>2225</v>
      </c>
      <c r="E42" s="33">
        <v>2966</v>
      </c>
      <c r="F42" s="33">
        <v>3214.5</v>
      </c>
      <c r="G42" s="33">
        <v>3892.5</v>
      </c>
      <c r="H42" s="33">
        <v>3973</v>
      </c>
      <c r="I42" s="33">
        <v>4702.5</v>
      </c>
      <c r="J42" s="33">
        <v>4575.5</v>
      </c>
      <c r="K42" s="33">
        <v>5722</v>
      </c>
      <c r="L42" s="33">
        <v>5431.5</v>
      </c>
      <c r="M42" s="33">
        <v>7194</v>
      </c>
    </row>
    <row r="43" spans="2:14" ht="47.25" customHeight="1" x14ac:dyDescent="0.45">
      <c r="B43" s="34" t="s">
        <v>25</v>
      </c>
      <c r="C43" s="33">
        <v>1332.5</v>
      </c>
      <c r="D43" s="33">
        <v>2090</v>
      </c>
      <c r="E43" s="33">
        <v>2707</v>
      </c>
      <c r="F43" s="33">
        <v>2716.5</v>
      </c>
      <c r="G43" s="33">
        <v>3379</v>
      </c>
      <c r="H43" s="33">
        <v>3569</v>
      </c>
      <c r="I43" s="33">
        <v>4562.5</v>
      </c>
      <c r="J43" s="33">
        <v>4027.5</v>
      </c>
      <c r="K43" s="33">
        <v>5351.5</v>
      </c>
      <c r="L43" s="33">
        <v>5102.5</v>
      </c>
      <c r="M43" s="33">
        <v>6707</v>
      </c>
    </row>
    <row r="44" spans="2:14" ht="30.75" customHeight="1" x14ac:dyDescent="0.45">
      <c r="B44" s="10" t="s">
        <v>26</v>
      </c>
      <c r="C44" s="33">
        <v>1563</v>
      </c>
      <c r="D44" s="33">
        <v>2178</v>
      </c>
      <c r="E44" s="33">
        <v>2958</v>
      </c>
      <c r="F44" s="33">
        <v>3064.5</v>
      </c>
      <c r="G44" s="33">
        <v>3567</v>
      </c>
      <c r="H44" s="33">
        <v>3959</v>
      </c>
      <c r="I44" s="33">
        <v>4578</v>
      </c>
      <c r="J44" s="33">
        <v>4206.5</v>
      </c>
      <c r="K44" s="33">
        <v>5633.5</v>
      </c>
      <c r="L44" s="33">
        <v>5358.5</v>
      </c>
      <c r="M44" s="33">
        <v>7151.5</v>
      </c>
    </row>
    <row r="45" spans="2:14" ht="30.75" customHeight="1" x14ac:dyDescent="0.45">
      <c r="B45" s="10" t="s">
        <v>27</v>
      </c>
      <c r="C45" s="33">
        <v>1868256</v>
      </c>
      <c r="D45" s="33">
        <v>1901544</v>
      </c>
      <c r="E45" s="33">
        <v>2126937</v>
      </c>
      <c r="F45" s="33">
        <v>2575869</v>
      </c>
      <c r="G45" s="33">
        <v>2290023</v>
      </c>
      <c r="H45" s="33">
        <v>2087804</v>
      </c>
      <c r="I45" s="33">
        <v>1702762</v>
      </c>
      <c r="J45" s="33">
        <v>2223188</v>
      </c>
      <c r="K45" s="33">
        <v>1884450</v>
      </c>
      <c r="L45" s="33">
        <v>1588808</v>
      </c>
      <c r="M45" s="33">
        <v>1440228</v>
      </c>
    </row>
    <row r="46" spans="2:14" ht="11.25" customHeight="1" x14ac:dyDescent="0.45">
      <c r="C46" s="36"/>
      <c r="D46" s="36"/>
      <c r="E46" s="36"/>
      <c r="F46" s="36"/>
      <c r="G46" s="36"/>
      <c r="H46" s="36"/>
      <c r="I46" s="36"/>
      <c r="J46" s="36"/>
      <c r="K46" s="36"/>
      <c r="L46" s="36"/>
      <c r="M46" s="36"/>
    </row>
    <row r="47" spans="2:14" ht="47.25" customHeight="1" x14ac:dyDescent="0.45">
      <c r="B47" s="37" t="s">
        <v>28</v>
      </c>
      <c r="C47" s="33">
        <v>3118215</v>
      </c>
      <c r="D47" s="33">
        <v>2618006</v>
      </c>
      <c r="E47" s="33">
        <v>2516420</v>
      </c>
      <c r="F47" s="33">
        <v>2540710</v>
      </c>
      <c r="G47" s="33">
        <v>2544191</v>
      </c>
      <c r="H47" s="33">
        <v>2356352</v>
      </c>
      <c r="I47" s="33">
        <v>2115098</v>
      </c>
      <c r="J47" s="33">
        <v>2017545</v>
      </c>
      <c r="K47" s="33">
        <v>1999376</v>
      </c>
      <c r="L47" s="33">
        <v>2006956</v>
      </c>
      <c r="M47" s="33">
        <v>1531451</v>
      </c>
    </row>
    <row r="48" spans="2:14" ht="11.25" customHeight="1" thickBot="1" x14ac:dyDescent="0.5"/>
    <row r="49" spans="2:14" ht="34.5" customHeight="1" x14ac:dyDescent="0.45">
      <c r="N49" s="38" t="s">
        <v>29</v>
      </c>
    </row>
    <row r="50" spans="2:14" ht="47.25" customHeight="1" x14ac:dyDescent="0.45">
      <c r="B50" s="39" t="s">
        <v>30</v>
      </c>
      <c r="C50" s="48">
        <f t="shared" ref="C50:M50" si="12">C44-C41</f>
        <v>-5</v>
      </c>
      <c r="D50" s="49">
        <f t="shared" si="12"/>
        <v>74</v>
      </c>
      <c r="E50" s="49">
        <f t="shared" si="12"/>
        <v>11</v>
      </c>
      <c r="F50" s="48">
        <f t="shared" si="12"/>
        <v>-89.5</v>
      </c>
      <c r="G50" s="48">
        <f t="shared" si="12"/>
        <v>-319.5</v>
      </c>
      <c r="H50" s="49">
        <f t="shared" si="12"/>
        <v>291.5</v>
      </c>
      <c r="I50" s="48">
        <f t="shared" si="12"/>
        <v>-64</v>
      </c>
      <c r="J50" s="48">
        <f t="shared" si="12"/>
        <v>-353.5</v>
      </c>
      <c r="K50" s="49">
        <f t="shared" si="12"/>
        <v>63.5</v>
      </c>
      <c r="L50" s="48">
        <f t="shared" si="12"/>
        <v>-1</v>
      </c>
      <c r="M50" s="50">
        <f t="shared" si="12"/>
        <v>374.5</v>
      </c>
      <c r="N50" s="43">
        <f>AVERAGE(C50:M50)</f>
        <v>-1.6363636363636365</v>
      </c>
    </row>
    <row r="51" spans="2:14" ht="47.25" customHeight="1" thickBot="1" x14ac:dyDescent="0.5">
      <c r="B51" s="39" t="s">
        <v>31</v>
      </c>
      <c r="C51" s="21">
        <f t="shared" ref="C51:M51" si="13">(C45-C47)/C47</f>
        <v>-0.40085722119866657</v>
      </c>
      <c r="D51" s="21">
        <f t="shared" si="13"/>
        <v>-0.27366705805869046</v>
      </c>
      <c r="E51" s="21">
        <f t="shared" si="13"/>
        <v>-0.15477662711312101</v>
      </c>
      <c r="F51" s="22">
        <f t="shared" si="13"/>
        <v>1.3838257809824813E-2</v>
      </c>
      <c r="G51" s="21">
        <f t="shared" si="13"/>
        <v>-9.9901304579726916E-2</v>
      </c>
      <c r="H51" s="21">
        <f t="shared" si="13"/>
        <v>-0.11396769243304905</v>
      </c>
      <c r="I51" s="21">
        <f t="shared" si="13"/>
        <v>-0.19494888652913481</v>
      </c>
      <c r="J51" s="22">
        <f t="shared" si="13"/>
        <v>0.10192734238889344</v>
      </c>
      <c r="K51" s="21">
        <f t="shared" si="13"/>
        <v>-5.7480934051424043E-2</v>
      </c>
      <c r="L51" s="21">
        <f t="shared" si="13"/>
        <v>-0.20834936092271081</v>
      </c>
      <c r="M51" s="23">
        <f t="shared" si="13"/>
        <v>-5.9566385081860275E-2</v>
      </c>
      <c r="N51" s="44">
        <f>AVERAGE(C51:M51)</f>
        <v>-0.13161362452451505</v>
      </c>
    </row>
    <row r="53" spans="2:14" ht="39" customHeight="1" x14ac:dyDescent="0.45">
      <c r="B53" s="34" t="s">
        <v>32</v>
      </c>
      <c r="C53" s="35">
        <f t="shared" ref="C53:M53" si="14">C42-C43</f>
        <v>309.5</v>
      </c>
      <c r="D53" s="35">
        <f t="shared" si="14"/>
        <v>135</v>
      </c>
      <c r="E53" s="35">
        <f t="shared" si="14"/>
        <v>259</v>
      </c>
      <c r="F53" s="35">
        <f t="shared" si="14"/>
        <v>498</v>
      </c>
      <c r="G53" s="35">
        <f t="shared" si="14"/>
        <v>513.5</v>
      </c>
      <c r="H53" s="35">
        <f t="shared" si="14"/>
        <v>404</v>
      </c>
      <c r="I53" s="35">
        <f t="shared" si="14"/>
        <v>140</v>
      </c>
      <c r="J53" s="35">
        <f t="shared" si="14"/>
        <v>548</v>
      </c>
      <c r="K53" s="35">
        <f t="shared" si="14"/>
        <v>370.5</v>
      </c>
      <c r="L53" s="35">
        <f t="shared" si="14"/>
        <v>329</v>
      </c>
      <c r="M53" s="35">
        <f t="shared" si="14"/>
        <v>487</v>
      </c>
      <c r="N53" s="45">
        <f>AVERAGE(C53:M53)</f>
        <v>363.04545454545456</v>
      </c>
    </row>
    <row r="54" spans="2:14" ht="43.5" customHeight="1" x14ac:dyDescent="0.45">
      <c r="B54" s="34" t="s">
        <v>33</v>
      </c>
      <c r="C54" s="46">
        <f t="shared" ref="C54:M54" si="15">C53/C44</f>
        <v>0.19801663467690339</v>
      </c>
      <c r="D54" s="46">
        <f t="shared" si="15"/>
        <v>6.1983471074380167E-2</v>
      </c>
      <c r="E54" s="46">
        <f t="shared" si="15"/>
        <v>8.7559161595672758E-2</v>
      </c>
      <c r="F54" s="46">
        <f t="shared" si="15"/>
        <v>0.16250611845325502</v>
      </c>
      <c r="G54" s="46">
        <f t="shared" si="15"/>
        <v>0.14395850855060274</v>
      </c>
      <c r="H54" s="46">
        <f t="shared" si="15"/>
        <v>0.10204597120484971</v>
      </c>
      <c r="I54" s="46">
        <f t="shared" si="15"/>
        <v>3.0581039755351681E-2</v>
      </c>
      <c r="J54" s="46">
        <f t="shared" si="15"/>
        <v>0.13027457506240342</v>
      </c>
      <c r="K54" s="46">
        <f t="shared" si="15"/>
        <v>6.5767284991568295E-2</v>
      </c>
      <c r="L54" s="46">
        <f t="shared" si="15"/>
        <v>6.1397779229261921E-2</v>
      </c>
      <c r="M54" s="46">
        <f t="shared" si="15"/>
        <v>6.8097601901698945E-2</v>
      </c>
      <c r="N54" s="47">
        <f>AVERAGE(C54:M54)</f>
        <v>0.10110801331781345</v>
      </c>
    </row>
    <row r="56" spans="2:14" x14ac:dyDescent="0.45">
      <c r="B56" s="31"/>
      <c r="C56" s="31"/>
      <c r="D56" s="31"/>
      <c r="E56" s="31"/>
      <c r="F56" s="31"/>
      <c r="G56" s="31"/>
      <c r="H56" s="31"/>
      <c r="I56" s="31"/>
      <c r="J56" s="31"/>
      <c r="K56" s="31"/>
      <c r="L56" s="31"/>
      <c r="M56" s="31"/>
      <c r="N56" s="31"/>
    </row>
    <row r="58" spans="2:14" ht="44.25" customHeight="1" x14ac:dyDescent="0.45">
      <c r="B58" s="32" t="s">
        <v>34</v>
      </c>
      <c r="C58" s="6">
        <v>40878</v>
      </c>
      <c r="D58" s="6">
        <v>41244</v>
      </c>
      <c r="E58" s="6">
        <v>41609</v>
      </c>
      <c r="F58" s="6">
        <v>41974</v>
      </c>
      <c r="G58" s="6">
        <v>42339</v>
      </c>
      <c r="H58" s="6">
        <v>42705</v>
      </c>
      <c r="I58" s="6">
        <v>43070</v>
      </c>
      <c r="J58" s="6">
        <v>43435</v>
      </c>
      <c r="K58" s="6">
        <v>43800</v>
      </c>
      <c r="L58" s="6">
        <v>44166</v>
      </c>
      <c r="M58" s="6">
        <v>44531</v>
      </c>
    </row>
    <row r="59" spans="2:14" ht="30.75" customHeight="1" x14ac:dyDescent="0.45">
      <c r="B59" s="10" t="s">
        <v>35</v>
      </c>
      <c r="C59" s="33">
        <v>12046.2</v>
      </c>
      <c r="D59" s="33">
        <v>13027.7</v>
      </c>
      <c r="E59" s="33">
        <v>16087.1</v>
      </c>
      <c r="F59" s="33">
        <v>17827.3</v>
      </c>
      <c r="G59" s="33">
        <v>17719.7</v>
      </c>
      <c r="H59" s="33">
        <v>19149.2</v>
      </c>
      <c r="I59" s="33">
        <v>24305.4</v>
      </c>
      <c r="J59" s="33">
        <v>25779.599999999999</v>
      </c>
      <c r="K59" s="33">
        <v>28109.7</v>
      </c>
      <c r="L59" s="33">
        <v>29797.5</v>
      </c>
      <c r="M59" s="33">
        <v>34678.9</v>
      </c>
    </row>
    <row r="60" spans="2:14" ht="47.25" customHeight="1" x14ac:dyDescent="0.45">
      <c r="B60" s="34" t="s">
        <v>36</v>
      </c>
      <c r="C60" s="33">
        <v>12328.5</v>
      </c>
      <c r="D60" s="33">
        <v>13365.9</v>
      </c>
      <c r="E60" s="33">
        <v>16588.2</v>
      </c>
      <c r="F60" s="33">
        <v>18103.400000000001</v>
      </c>
      <c r="G60" s="33">
        <v>17901.599999999999</v>
      </c>
      <c r="H60" s="33">
        <v>19987.599999999999</v>
      </c>
      <c r="I60" s="33">
        <v>24876.1</v>
      </c>
      <c r="J60" s="33">
        <v>25980.2</v>
      </c>
      <c r="K60" s="33">
        <v>28701.7</v>
      </c>
      <c r="L60" s="33">
        <v>30637.5</v>
      </c>
      <c r="M60" s="33">
        <v>36679.4</v>
      </c>
    </row>
    <row r="61" spans="2:14" ht="47.25" customHeight="1" x14ac:dyDescent="0.45">
      <c r="B61" s="34" t="s">
        <v>37</v>
      </c>
      <c r="C61" s="33">
        <v>11735.2</v>
      </c>
      <c r="D61" s="33">
        <v>12883.9</v>
      </c>
      <c r="E61" s="33">
        <v>15703.8</v>
      </c>
      <c r="F61" s="33">
        <v>17067.599999999999</v>
      </c>
      <c r="G61" s="33">
        <v>17116.7</v>
      </c>
      <c r="H61" s="33">
        <v>19138.8</v>
      </c>
      <c r="I61" s="33">
        <v>23921.9</v>
      </c>
      <c r="J61" s="33">
        <v>21712.5</v>
      </c>
      <c r="K61" s="33">
        <v>27325.1</v>
      </c>
      <c r="L61" s="33">
        <v>29599.3</v>
      </c>
      <c r="M61" s="33">
        <v>34007</v>
      </c>
    </row>
    <row r="62" spans="2:14" ht="30.75" customHeight="1" x14ac:dyDescent="0.45">
      <c r="B62" s="10" t="s">
        <v>38</v>
      </c>
      <c r="C62" s="33">
        <v>12217.6</v>
      </c>
      <c r="D62" s="33">
        <v>13104.1</v>
      </c>
      <c r="E62" s="33">
        <v>16576.7</v>
      </c>
      <c r="F62" s="33">
        <v>17823.099999999999</v>
      </c>
      <c r="G62" s="33">
        <v>17425</v>
      </c>
      <c r="H62" s="33">
        <v>19762.599999999999</v>
      </c>
      <c r="I62" s="33">
        <v>24719.200000000001</v>
      </c>
      <c r="J62" s="33">
        <v>23327.5</v>
      </c>
      <c r="K62" s="33">
        <v>28538.400000000001</v>
      </c>
      <c r="L62" s="33">
        <v>30606.5</v>
      </c>
      <c r="M62" s="33">
        <v>36338.300000000003</v>
      </c>
    </row>
    <row r="63" spans="2:14" ht="30.75" customHeight="1" x14ac:dyDescent="0.45">
      <c r="B63" s="10" t="s">
        <v>39</v>
      </c>
      <c r="C63" s="33">
        <v>3147686</v>
      </c>
      <c r="D63" s="33">
        <v>2666731</v>
      </c>
      <c r="E63" s="33">
        <v>2057162</v>
      </c>
      <c r="F63" s="33">
        <v>2216933</v>
      </c>
      <c r="G63" s="33">
        <v>2521412</v>
      </c>
      <c r="H63" s="33">
        <v>5952471</v>
      </c>
      <c r="I63" s="33">
        <v>6589893</v>
      </c>
      <c r="J63" s="33">
        <v>8100498</v>
      </c>
      <c r="K63" s="33">
        <v>5141959</v>
      </c>
      <c r="L63" s="33">
        <v>8169205</v>
      </c>
      <c r="M63" s="33">
        <v>8384788</v>
      </c>
    </row>
    <row r="64" spans="2:14" ht="11.25" customHeight="1" x14ac:dyDescent="0.45">
      <c r="C64" s="36"/>
      <c r="D64" s="36"/>
      <c r="E64" s="36"/>
      <c r="F64" s="36"/>
      <c r="G64" s="36"/>
      <c r="H64" s="36"/>
      <c r="I64" s="36"/>
      <c r="J64" s="36"/>
      <c r="K64" s="36"/>
      <c r="L64" s="36"/>
      <c r="M64" s="36"/>
    </row>
    <row r="65" spans="2:14" ht="47.25" customHeight="1" x14ac:dyDescent="0.45">
      <c r="B65" s="37" t="s">
        <v>40</v>
      </c>
      <c r="C65" s="33">
        <v>4427840</v>
      </c>
      <c r="D65" s="33">
        <v>2734592</v>
      </c>
      <c r="E65" s="33">
        <v>2483282</v>
      </c>
      <c r="F65" s="33">
        <v>1881984</v>
      </c>
      <c r="G65" s="33">
        <v>2294472</v>
      </c>
      <c r="H65" s="33">
        <v>2461419</v>
      </c>
      <c r="I65" s="33">
        <v>6510131</v>
      </c>
      <c r="J65" s="33">
        <v>7513538</v>
      </c>
      <c r="K65" s="33">
        <v>5780848</v>
      </c>
      <c r="L65" s="33">
        <v>8910214</v>
      </c>
      <c r="M65" s="33">
        <v>7200665</v>
      </c>
    </row>
    <row r="66" spans="2:14" ht="11.25" customHeight="1" thickBot="1" x14ac:dyDescent="0.5"/>
    <row r="67" spans="2:14" ht="34.5" customHeight="1" x14ac:dyDescent="0.45">
      <c r="N67" s="38" t="s">
        <v>41</v>
      </c>
    </row>
    <row r="68" spans="2:14" ht="47.25" customHeight="1" x14ac:dyDescent="0.45">
      <c r="B68" s="39" t="s">
        <v>42</v>
      </c>
      <c r="C68" s="49">
        <f t="shared" ref="C68:M68" si="16">C62-C59</f>
        <v>171.39999999999964</v>
      </c>
      <c r="D68" s="49">
        <f t="shared" si="16"/>
        <v>76.399999999999636</v>
      </c>
      <c r="E68" s="49">
        <f t="shared" si="16"/>
        <v>489.60000000000036</v>
      </c>
      <c r="F68" s="40">
        <f t="shared" si="16"/>
        <v>-4.2000000000007276</v>
      </c>
      <c r="G68" s="40">
        <f t="shared" si="16"/>
        <v>-294.70000000000073</v>
      </c>
      <c r="H68" s="49">
        <f t="shared" si="16"/>
        <v>613.39999999999782</v>
      </c>
      <c r="I68" s="49">
        <f t="shared" si="16"/>
        <v>413.79999999999927</v>
      </c>
      <c r="J68" s="40">
        <f t="shared" si="16"/>
        <v>-2452.0999999999985</v>
      </c>
      <c r="K68" s="49">
        <f t="shared" si="16"/>
        <v>428.70000000000073</v>
      </c>
      <c r="L68" s="49">
        <f t="shared" si="16"/>
        <v>809</v>
      </c>
      <c r="M68" s="50">
        <f t="shared" si="16"/>
        <v>1659.4000000000015</v>
      </c>
      <c r="N68" s="51">
        <f>AVERAGE(C68:M68)</f>
        <v>173.6999999999999</v>
      </c>
    </row>
    <row r="69" spans="2:14" ht="47.25" customHeight="1" thickBot="1" x14ac:dyDescent="0.5">
      <c r="B69" s="39" t="s">
        <v>43</v>
      </c>
      <c r="C69" s="21">
        <f t="shared" ref="C69:M69" si="17">(C63-C65)/C65</f>
        <v>-0.28911478282864783</v>
      </c>
      <c r="D69" s="21">
        <f t="shared" si="17"/>
        <v>-2.4815767763527428E-2</v>
      </c>
      <c r="E69" s="21">
        <f t="shared" si="17"/>
        <v>-0.17159549338335317</v>
      </c>
      <c r="F69" s="22">
        <f t="shared" si="17"/>
        <v>0.17797653965177174</v>
      </c>
      <c r="G69" s="22">
        <f t="shared" si="17"/>
        <v>9.8907286730890595E-2</v>
      </c>
      <c r="H69" s="22">
        <f t="shared" si="17"/>
        <v>1.4183087072944509</v>
      </c>
      <c r="I69" s="22">
        <f t="shared" si="17"/>
        <v>1.2251980797314217E-2</v>
      </c>
      <c r="J69" s="22">
        <f t="shared" si="17"/>
        <v>7.8120320946004393E-2</v>
      </c>
      <c r="K69" s="21">
        <f t="shared" si="17"/>
        <v>-0.11051821462871883</v>
      </c>
      <c r="L69" s="21">
        <f t="shared" si="17"/>
        <v>-8.3163995836688098E-2</v>
      </c>
      <c r="M69" s="26">
        <f t="shared" si="17"/>
        <v>0.16444633933115899</v>
      </c>
      <c r="N69" s="52">
        <f>AVERAGE(C69:M69)</f>
        <v>0.11552753821005958</v>
      </c>
    </row>
    <row r="71" spans="2:14" ht="39" customHeight="1" x14ac:dyDescent="0.45">
      <c r="B71" s="34" t="s">
        <v>44</v>
      </c>
      <c r="C71" s="35">
        <f t="shared" ref="C71:M71" si="18">C60-C61</f>
        <v>593.29999999999927</v>
      </c>
      <c r="D71" s="35">
        <f t="shared" si="18"/>
        <v>482</v>
      </c>
      <c r="E71" s="35">
        <f t="shared" si="18"/>
        <v>884.40000000000146</v>
      </c>
      <c r="F71" s="35">
        <f t="shared" si="18"/>
        <v>1035.8000000000029</v>
      </c>
      <c r="G71" s="35">
        <f t="shared" si="18"/>
        <v>784.89999999999782</v>
      </c>
      <c r="H71" s="35">
        <f t="shared" si="18"/>
        <v>848.79999999999927</v>
      </c>
      <c r="I71" s="35">
        <f t="shared" si="18"/>
        <v>954.19999999999709</v>
      </c>
      <c r="J71" s="35">
        <f t="shared" si="18"/>
        <v>4267.7000000000007</v>
      </c>
      <c r="K71" s="35">
        <f t="shared" si="18"/>
        <v>1376.6000000000022</v>
      </c>
      <c r="L71" s="35">
        <f t="shared" si="18"/>
        <v>1038.2000000000007</v>
      </c>
      <c r="M71" s="35">
        <f t="shared" si="18"/>
        <v>2672.4000000000015</v>
      </c>
      <c r="N71" s="45">
        <f>AVERAGE(C71:M71)</f>
        <v>1358.0272727272729</v>
      </c>
    </row>
    <row r="72" spans="2:14" ht="43.5" customHeight="1" x14ac:dyDescent="0.45">
      <c r="B72" s="34" t="s">
        <v>45</v>
      </c>
      <c r="C72" s="46">
        <f t="shared" ref="C72:M72" si="19">C71/C62</f>
        <v>4.8561092194866359E-2</v>
      </c>
      <c r="D72" s="46">
        <f t="shared" si="19"/>
        <v>3.6782381086835417E-2</v>
      </c>
      <c r="E72" s="46">
        <f t="shared" si="19"/>
        <v>5.3351994063957325E-2</v>
      </c>
      <c r="F72" s="46">
        <f t="shared" si="19"/>
        <v>5.8115591563757313E-2</v>
      </c>
      <c r="G72" s="46">
        <f t="shared" si="19"/>
        <v>4.5044476327116084E-2</v>
      </c>
      <c r="H72" s="46">
        <f t="shared" si="19"/>
        <v>4.2949814295689802E-2</v>
      </c>
      <c r="I72" s="46">
        <f t="shared" si="19"/>
        <v>3.8601572866435688E-2</v>
      </c>
      <c r="J72" s="46">
        <f t="shared" si="19"/>
        <v>0.18294716536276928</v>
      </c>
      <c r="K72" s="46">
        <f t="shared" si="19"/>
        <v>4.8236761696521253E-2</v>
      </c>
      <c r="L72" s="46">
        <f t="shared" si="19"/>
        <v>3.3920899155408191E-2</v>
      </c>
      <c r="M72" s="46">
        <f t="shared" si="19"/>
        <v>7.3542240556107502E-2</v>
      </c>
      <c r="N72" s="47">
        <f>AVERAGE(C72:M72)</f>
        <v>6.0186726288133104E-2</v>
      </c>
    </row>
    <row r="74" spans="2:14" x14ac:dyDescent="0.45">
      <c r="B74" s="31"/>
      <c r="C74" s="31"/>
      <c r="D74" s="31"/>
      <c r="E74" s="31"/>
      <c r="F74" s="31"/>
      <c r="G74" s="31"/>
      <c r="H74" s="31"/>
      <c r="I74" s="31"/>
      <c r="J74" s="31"/>
      <c r="K74" s="31"/>
      <c r="L74" s="31"/>
      <c r="M74" s="31"/>
      <c r="N74" s="31"/>
    </row>
    <row r="76" spans="2:14" ht="44.25" customHeight="1" x14ac:dyDescent="0.45">
      <c r="B76" s="32" t="s">
        <v>46</v>
      </c>
      <c r="C76" s="6">
        <v>40878</v>
      </c>
      <c r="D76" s="6">
        <v>41244</v>
      </c>
      <c r="E76" s="6">
        <v>41609</v>
      </c>
      <c r="F76" s="6">
        <v>41974</v>
      </c>
      <c r="G76" s="6">
        <v>42339</v>
      </c>
      <c r="H76" s="6">
        <v>42705</v>
      </c>
      <c r="I76" s="6">
        <v>43070</v>
      </c>
      <c r="J76" s="6">
        <v>43435</v>
      </c>
      <c r="K76" s="6">
        <v>43800</v>
      </c>
      <c r="L76" s="6">
        <v>44166</v>
      </c>
      <c r="M76" s="6">
        <v>44531</v>
      </c>
    </row>
    <row r="77" spans="2:14" ht="30.75" customHeight="1" x14ac:dyDescent="0.45">
      <c r="B77" s="10" t="s">
        <v>47</v>
      </c>
      <c r="C77" s="33">
        <v>2294</v>
      </c>
      <c r="D77" s="33">
        <v>2697</v>
      </c>
      <c r="E77" s="33">
        <v>3496</v>
      </c>
      <c r="F77" s="33">
        <v>4324</v>
      </c>
      <c r="G77" s="33">
        <v>4686</v>
      </c>
      <c r="H77" s="33">
        <v>4807</v>
      </c>
      <c r="I77" s="33">
        <v>6326</v>
      </c>
      <c r="J77" s="33">
        <v>7107</v>
      </c>
      <c r="K77" s="33">
        <v>8410</v>
      </c>
      <c r="L77" s="33">
        <v>12388</v>
      </c>
      <c r="M77" s="33">
        <v>16348</v>
      </c>
    </row>
    <row r="78" spans="2:14" ht="47.25" customHeight="1" x14ac:dyDescent="0.45">
      <c r="B78" s="34" t="s">
        <v>48</v>
      </c>
      <c r="C78" s="33">
        <v>2343</v>
      </c>
      <c r="D78" s="33">
        <v>2713</v>
      </c>
      <c r="E78" s="33">
        <v>3592</v>
      </c>
      <c r="F78" s="33">
        <v>4332</v>
      </c>
      <c r="G78" s="33">
        <v>4740</v>
      </c>
      <c r="H78" s="33">
        <v>4992</v>
      </c>
      <c r="I78" s="33">
        <v>6523</v>
      </c>
      <c r="J78" s="33">
        <v>7107</v>
      </c>
      <c r="K78" s="33">
        <v>8811</v>
      </c>
      <c r="L78" s="33">
        <v>12925</v>
      </c>
      <c r="M78" s="33">
        <v>16607</v>
      </c>
    </row>
    <row r="79" spans="2:14" ht="47.25" customHeight="1" x14ac:dyDescent="0.45">
      <c r="B79" s="34" t="s">
        <v>49</v>
      </c>
      <c r="C79" s="33">
        <v>2209</v>
      </c>
      <c r="D79" s="33">
        <v>2598</v>
      </c>
      <c r="E79" s="33">
        <v>3422</v>
      </c>
      <c r="F79" s="33">
        <v>4089</v>
      </c>
      <c r="G79" s="33">
        <v>4478</v>
      </c>
      <c r="H79" s="33">
        <v>4721</v>
      </c>
      <c r="I79" s="33">
        <v>6234</v>
      </c>
      <c r="J79" s="33">
        <v>5895</v>
      </c>
      <c r="K79" s="33">
        <v>8167</v>
      </c>
      <c r="L79" s="33">
        <v>12226</v>
      </c>
      <c r="M79" s="33">
        <v>15509</v>
      </c>
    </row>
    <row r="80" spans="2:14" ht="30.75" customHeight="1" x14ac:dyDescent="0.45">
      <c r="B80" s="10" t="s">
        <v>50</v>
      </c>
      <c r="C80" s="33">
        <v>2277</v>
      </c>
      <c r="D80" s="33">
        <v>2660</v>
      </c>
      <c r="E80" s="33">
        <v>3592</v>
      </c>
      <c r="F80" s="33">
        <v>4236</v>
      </c>
      <c r="G80" s="33">
        <v>4593</v>
      </c>
      <c r="H80" s="33">
        <v>4864</v>
      </c>
      <c r="I80" s="33">
        <v>6396</v>
      </c>
      <c r="J80" s="33">
        <v>6330</v>
      </c>
      <c r="K80" s="33">
        <v>8733</v>
      </c>
      <c r="L80" s="33">
        <v>12888</v>
      </c>
      <c r="M80" s="33">
        <v>16320</v>
      </c>
    </row>
    <row r="81" spans="2:14" ht="30.75" customHeight="1" x14ac:dyDescent="0.45">
      <c r="B81" s="10" t="s">
        <v>51</v>
      </c>
      <c r="C81" s="33">
        <v>46372992</v>
      </c>
      <c r="D81" s="33">
        <v>65121505</v>
      </c>
      <c r="E81" s="33">
        <v>74966457</v>
      </c>
      <c r="F81" s="33">
        <v>82561906</v>
      </c>
      <c r="G81" s="33">
        <v>92340886</v>
      </c>
      <c r="H81" s="33">
        <v>55455131</v>
      </c>
      <c r="I81" s="33">
        <v>61298333</v>
      </c>
      <c r="J81" s="33">
        <v>79303510</v>
      </c>
      <c r="K81" s="33">
        <v>61067552</v>
      </c>
      <c r="L81" s="33">
        <v>131124974</v>
      </c>
      <c r="M81" s="33">
        <v>155749445</v>
      </c>
    </row>
    <row r="82" spans="2:14" ht="11.25" customHeight="1" x14ac:dyDescent="0.45">
      <c r="C82" s="36"/>
      <c r="D82" s="36"/>
      <c r="E82" s="36"/>
      <c r="F82" s="36"/>
      <c r="G82" s="36"/>
      <c r="H82" s="36"/>
      <c r="I82" s="36"/>
      <c r="J82" s="36"/>
      <c r="K82" s="36"/>
      <c r="L82" s="36"/>
      <c r="M82" s="36"/>
    </row>
    <row r="83" spans="2:14" ht="47.25" customHeight="1" x14ac:dyDescent="0.45">
      <c r="B83" s="37" t="s">
        <v>52</v>
      </c>
      <c r="C83" s="33">
        <v>61056122</v>
      </c>
      <c r="D83" s="33">
        <v>67038073</v>
      </c>
      <c r="E83" s="33">
        <v>69989678</v>
      </c>
      <c r="F83" s="33">
        <v>83171965</v>
      </c>
      <c r="G83" s="33">
        <v>78314085</v>
      </c>
      <c r="H83" s="33">
        <v>59232334</v>
      </c>
      <c r="I83" s="33">
        <v>66966636</v>
      </c>
      <c r="J83" s="33">
        <v>86031921</v>
      </c>
      <c r="K83" s="33">
        <v>66346693</v>
      </c>
      <c r="L83" s="33">
        <v>124562565</v>
      </c>
      <c r="M83" s="33">
        <v>124058665</v>
      </c>
    </row>
    <row r="84" spans="2:14" ht="11.25" customHeight="1" thickBot="1" x14ac:dyDescent="0.5"/>
    <row r="85" spans="2:14" ht="34.5" customHeight="1" x14ac:dyDescent="0.45">
      <c r="N85" s="38" t="s">
        <v>53</v>
      </c>
    </row>
    <row r="86" spans="2:14" ht="47.25" customHeight="1" x14ac:dyDescent="0.45">
      <c r="B86" s="39" t="s">
        <v>54</v>
      </c>
      <c r="C86" s="40">
        <f t="shared" ref="C86:M86" si="20">C80-C77</f>
        <v>-17</v>
      </c>
      <c r="D86" s="40">
        <f t="shared" si="20"/>
        <v>-37</v>
      </c>
      <c r="E86" s="41">
        <f t="shared" si="20"/>
        <v>96</v>
      </c>
      <c r="F86" s="40">
        <f t="shared" si="20"/>
        <v>-88</v>
      </c>
      <c r="G86" s="40">
        <f t="shared" si="20"/>
        <v>-93</v>
      </c>
      <c r="H86" s="41">
        <f t="shared" si="20"/>
        <v>57</v>
      </c>
      <c r="I86" s="41">
        <f t="shared" si="20"/>
        <v>70</v>
      </c>
      <c r="J86" s="40">
        <f t="shared" si="20"/>
        <v>-777</v>
      </c>
      <c r="K86" s="41">
        <f t="shared" si="20"/>
        <v>323</v>
      </c>
      <c r="L86" s="41">
        <f t="shared" si="20"/>
        <v>500</v>
      </c>
      <c r="M86" s="53">
        <f t="shared" si="20"/>
        <v>-28</v>
      </c>
      <c r="N86" s="51">
        <f>AVERAGE(C86:M86)</f>
        <v>0.54545454545454541</v>
      </c>
    </row>
    <row r="87" spans="2:14" ht="47.25" customHeight="1" thickBot="1" x14ac:dyDescent="0.5">
      <c r="B87" s="39" t="s">
        <v>55</v>
      </c>
      <c r="C87" s="21">
        <f t="shared" ref="C87:M87" si="21">(C81-C83)/C83</f>
        <v>-0.24048579436473216</v>
      </c>
      <c r="D87" s="21">
        <f t="shared" si="21"/>
        <v>-2.8589246591261656E-2</v>
      </c>
      <c r="E87" s="22">
        <f t="shared" si="21"/>
        <v>7.1107328140586679E-2</v>
      </c>
      <c r="F87" s="21">
        <f t="shared" si="21"/>
        <v>-7.334911469267319E-3</v>
      </c>
      <c r="G87" s="22">
        <f t="shared" si="21"/>
        <v>0.17910955609070833</v>
      </c>
      <c r="H87" s="21">
        <f t="shared" si="21"/>
        <v>-6.3769275071956469E-2</v>
      </c>
      <c r="I87" s="21">
        <f t="shared" si="21"/>
        <v>-8.4643687343052443E-2</v>
      </c>
      <c r="J87" s="21">
        <f t="shared" si="21"/>
        <v>-7.8208308285944231E-2</v>
      </c>
      <c r="K87" s="21">
        <f t="shared" si="21"/>
        <v>-7.9569014841478228E-2</v>
      </c>
      <c r="L87" s="22">
        <f t="shared" si="21"/>
        <v>5.2683637335181721E-2</v>
      </c>
      <c r="M87" s="26">
        <f t="shared" si="21"/>
        <v>0.25544995184334768</v>
      </c>
      <c r="N87" s="54">
        <f>AVERAGE(C87:M87)</f>
        <v>-2.2045240507152812E-3</v>
      </c>
    </row>
    <row r="89" spans="2:14" ht="39" customHeight="1" x14ac:dyDescent="0.45">
      <c r="B89" s="34" t="s">
        <v>56</v>
      </c>
      <c r="C89" s="35">
        <f t="shared" ref="C89:M89" si="22">C78-C79</f>
        <v>134</v>
      </c>
      <c r="D89" s="35">
        <f t="shared" si="22"/>
        <v>115</v>
      </c>
      <c r="E89" s="35">
        <f t="shared" si="22"/>
        <v>170</v>
      </c>
      <c r="F89" s="35">
        <f t="shared" si="22"/>
        <v>243</v>
      </c>
      <c r="G89" s="35">
        <f t="shared" si="22"/>
        <v>262</v>
      </c>
      <c r="H89" s="35">
        <f t="shared" si="22"/>
        <v>271</v>
      </c>
      <c r="I89" s="35">
        <f t="shared" si="22"/>
        <v>289</v>
      </c>
      <c r="J89" s="35">
        <f t="shared" si="22"/>
        <v>1212</v>
      </c>
      <c r="K89" s="35">
        <f t="shared" si="22"/>
        <v>644</v>
      </c>
      <c r="L89" s="35">
        <f t="shared" si="22"/>
        <v>699</v>
      </c>
      <c r="M89" s="35">
        <f t="shared" si="22"/>
        <v>1098</v>
      </c>
      <c r="N89" s="45">
        <f>AVERAGE(C89:M89)</f>
        <v>467</v>
      </c>
    </row>
    <row r="90" spans="2:14" ht="43.5" customHeight="1" x14ac:dyDescent="0.45">
      <c r="B90" s="34" t="s">
        <v>57</v>
      </c>
      <c r="C90" s="46">
        <f t="shared" ref="C90:M90" si="23">C89/C80</f>
        <v>5.8849363197189287E-2</v>
      </c>
      <c r="D90" s="46">
        <f t="shared" si="23"/>
        <v>4.3233082706766915E-2</v>
      </c>
      <c r="E90" s="46">
        <f t="shared" si="23"/>
        <v>4.7327394209354119E-2</v>
      </c>
      <c r="F90" s="46">
        <f t="shared" si="23"/>
        <v>5.7365439093484419E-2</v>
      </c>
      <c r="G90" s="46">
        <f t="shared" si="23"/>
        <v>5.7043326801654692E-2</v>
      </c>
      <c r="H90" s="46">
        <f t="shared" si="23"/>
        <v>5.5715460526315791E-2</v>
      </c>
      <c r="I90" s="46">
        <f t="shared" si="23"/>
        <v>4.5184490306441526E-2</v>
      </c>
      <c r="J90" s="46">
        <f t="shared" si="23"/>
        <v>0.19146919431279621</v>
      </c>
      <c r="K90" s="46">
        <f t="shared" si="23"/>
        <v>7.3743272643994051E-2</v>
      </c>
      <c r="L90" s="46">
        <f t="shared" si="23"/>
        <v>5.4236499068901302E-2</v>
      </c>
      <c r="M90" s="46">
        <f t="shared" si="23"/>
        <v>6.7279411764705879E-2</v>
      </c>
      <c r="N90" s="47">
        <f>AVERAGE(C90:M90)</f>
        <v>6.8313357693782203E-2</v>
      </c>
    </row>
  </sheetData>
  <mergeCells count="2">
    <mergeCell ref="B2:O2"/>
    <mergeCell ref="B19:N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064F-28ED-44C1-BF02-8055EC5228A0}">
  <dimension ref="A1:I18"/>
  <sheetViews>
    <sheetView tabSelected="1" workbookViewId="0">
      <selection activeCell="G20" sqref="G20"/>
    </sheetView>
  </sheetViews>
  <sheetFormatPr baseColWidth="10" defaultRowHeight="14.25" x14ac:dyDescent="0.45"/>
  <sheetData>
    <row r="1" spans="1:9" x14ac:dyDescent="0.45">
      <c r="B1" t="s">
        <v>58</v>
      </c>
      <c r="F1" t="s">
        <v>59</v>
      </c>
    </row>
    <row r="2" spans="1:9" x14ac:dyDescent="0.45">
      <c r="B2" t="s">
        <v>60</v>
      </c>
      <c r="C2" t="s">
        <v>61</v>
      </c>
      <c r="D2" t="s">
        <v>62</v>
      </c>
      <c r="E2" t="s">
        <v>63</v>
      </c>
      <c r="F2" t="s">
        <v>60</v>
      </c>
      <c r="G2" t="s">
        <v>61</v>
      </c>
      <c r="H2" t="s">
        <v>62</v>
      </c>
      <c r="I2" t="s">
        <v>63</v>
      </c>
    </row>
    <row r="3" spans="1:9" x14ac:dyDescent="0.45">
      <c r="A3" s="55">
        <v>44531</v>
      </c>
      <c r="B3" s="56">
        <v>4602</v>
      </c>
      <c r="C3" s="56">
        <v>4775</v>
      </c>
      <c r="D3">
        <v>173</v>
      </c>
      <c r="E3" s="57">
        <v>3.7600000000000001E-2</v>
      </c>
      <c r="F3" s="56">
        <v>3385</v>
      </c>
      <c r="G3" s="56">
        <v>3435</v>
      </c>
      <c r="H3">
        <v>50</v>
      </c>
      <c r="I3" s="57">
        <v>1.4800000000000001E-2</v>
      </c>
    </row>
    <row r="4" spans="1:9" x14ac:dyDescent="0.45">
      <c r="A4" s="55">
        <v>44166</v>
      </c>
      <c r="B4" s="56">
        <v>3662</v>
      </c>
      <c r="C4" s="56">
        <v>3757</v>
      </c>
      <c r="D4">
        <v>95</v>
      </c>
      <c r="E4" s="57">
        <v>2.5899999999999999E-2</v>
      </c>
      <c r="F4" s="56">
        <v>3447</v>
      </c>
      <c r="G4" s="56">
        <v>3513</v>
      </c>
      <c r="H4">
        <v>66</v>
      </c>
      <c r="I4" s="57">
        <v>1.9099999999999999E-2</v>
      </c>
    </row>
    <row r="5" spans="1:9" x14ac:dyDescent="0.45">
      <c r="A5" s="55">
        <v>43800</v>
      </c>
      <c r="B5" s="56">
        <v>2782</v>
      </c>
      <c r="C5" s="56">
        <v>2506</v>
      </c>
      <c r="D5">
        <v>-276</v>
      </c>
      <c r="E5" s="57">
        <v>-9.9199999999999997E-2</v>
      </c>
      <c r="F5" s="56">
        <v>2861</v>
      </c>
      <c r="G5" s="56">
        <v>2625</v>
      </c>
      <c r="H5">
        <v>-236</v>
      </c>
      <c r="I5" s="57">
        <v>-8.2500000000000004E-2</v>
      </c>
    </row>
    <row r="6" spans="1:9" x14ac:dyDescent="0.45">
      <c r="A6" s="55">
        <v>43435</v>
      </c>
      <c r="B6" s="56">
        <v>2645</v>
      </c>
      <c r="C6" s="56">
        <v>2688</v>
      </c>
      <c r="D6">
        <v>43</v>
      </c>
      <c r="E6" s="57">
        <v>1.6299999999999999E-2</v>
      </c>
      <c r="F6" s="56">
        <v>3068</v>
      </c>
      <c r="G6" s="56">
        <v>3028</v>
      </c>
      <c r="H6">
        <v>-40</v>
      </c>
      <c r="I6" s="57">
        <v>-1.2999999999999999E-2</v>
      </c>
    </row>
    <row r="7" spans="1:9" x14ac:dyDescent="0.45">
      <c r="A7" s="55">
        <v>43070</v>
      </c>
      <c r="B7" s="56">
        <v>2200</v>
      </c>
      <c r="C7" s="56">
        <v>2251</v>
      </c>
      <c r="D7">
        <v>51</v>
      </c>
      <c r="E7" s="57">
        <v>2.3199999999999998E-2</v>
      </c>
      <c r="F7" s="56">
        <v>2418</v>
      </c>
      <c r="G7" s="56">
        <v>2665</v>
      </c>
      <c r="H7">
        <v>247</v>
      </c>
      <c r="I7" s="57">
        <v>0.1022</v>
      </c>
    </row>
    <row r="8" spans="1:9" x14ac:dyDescent="0.45">
      <c r="A8" s="55">
        <v>42705</v>
      </c>
      <c r="B8" s="56">
        <v>2012</v>
      </c>
      <c r="C8" s="56">
        <v>2060</v>
      </c>
      <c r="D8">
        <v>48</v>
      </c>
      <c r="E8" s="57">
        <v>2.3900000000000001E-2</v>
      </c>
      <c r="F8" s="56">
        <v>2781</v>
      </c>
      <c r="G8" s="56">
        <v>2563</v>
      </c>
      <c r="H8">
        <v>-218</v>
      </c>
      <c r="I8" s="57">
        <v>-7.8399999999999997E-2</v>
      </c>
    </row>
    <row r="9" spans="1:9" x14ac:dyDescent="0.45">
      <c r="A9" s="55">
        <v>42339</v>
      </c>
      <c r="B9" s="56">
        <v>2065</v>
      </c>
      <c r="C9" s="56">
        <v>2082</v>
      </c>
      <c r="D9">
        <v>17</v>
      </c>
      <c r="E9" s="57">
        <v>8.2000000000000007E-3</v>
      </c>
      <c r="F9" s="56">
        <v>2396</v>
      </c>
      <c r="G9" s="56">
        <v>2347</v>
      </c>
      <c r="H9">
        <v>-49</v>
      </c>
      <c r="I9" s="57">
        <v>-2.0500000000000001E-2</v>
      </c>
    </row>
    <row r="10" spans="1:9" x14ac:dyDescent="0.45">
      <c r="A10" s="55">
        <v>41974</v>
      </c>
      <c r="B10" s="56">
        <v>1806</v>
      </c>
      <c r="C10" s="56">
        <v>1848</v>
      </c>
      <c r="D10">
        <v>42</v>
      </c>
      <c r="E10" s="57">
        <v>2.3300000000000001E-2</v>
      </c>
      <c r="F10" s="56">
        <v>2152</v>
      </c>
      <c r="G10" s="56">
        <v>2196</v>
      </c>
      <c r="H10">
        <v>44</v>
      </c>
      <c r="I10" s="57">
        <v>2.0400000000000001E-2</v>
      </c>
    </row>
    <row r="11" spans="1:9" x14ac:dyDescent="0.45">
      <c r="A11" s="55">
        <v>41609</v>
      </c>
      <c r="B11" s="56">
        <v>1416</v>
      </c>
      <c r="C11" s="56">
        <v>1426</v>
      </c>
      <c r="D11">
        <v>10</v>
      </c>
      <c r="E11" s="57">
        <v>7.1000000000000004E-3</v>
      </c>
      <c r="F11" s="56">
        <v>1562</v>
      </c>
      <c r="G11" s="56">
        <v>1642</v>
      </c>
      <c r="H11">
        <v>80</v>
      </c>
      <c r="I11" s="57">
        <v>5.1200000000000002E-2</v>
      </c>
    </row>
    <row r="12" spans="1:9" x14ac:dyDescent="0.45">
      <c r="A12" s="55">
        <v>41244</v>
      </c>
      <c r="B12" s="56">
        <v>1245</v>
      </c>
      <c r="C12" s="56">
        <v>1262</v>
      </c>
      <c r="D12">
        <v>17</v>
      </c>
      <c r="E12" s="57">
        <v>1.37E-2</v>
      </c>
      <c r="F12" s="56">
        <v>1220</v>
      </c>
      <c r="G12" s="56">
        <v>1189</v>
      </c>
      <c r="H12">
        <v>-31</v>
      </c>
      <c r="I12" s="57">
        <v>-2.5399999999999999E-2</v>
      </c>
    </row>
    <row r="14" spans="1:9" x14ac:dyDescent="0.45">
      <c r="B14" t="s">
        <v>64</v>
      </c>
    </row>
    <row r="16" spans="1:9" x14ac:dyDescent="0.45">
      <c r="B16" t="s">
        <v>65</v>
      </c>
      <c r="C16" t="s">
        <v>66</v>
      </c>
    </row>
    <row r="17" spans="2:3" x14ac:dyDescent="0.45">
      <c r="B17" t="s">
        <v>67</v>
      </c>
      <c r="C17" t="s">
        <v>68</v>
      </c>
    </row>
    <row r="18" spans="2:3" x14ac:dyDescent="0.45">
      <c r="C1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Cac Dax Dow et Nasdaq</vt:lpstr>
      <vt:lpstr>S&amp;P 500 et Eurostoxx 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Benoist Rousseau</dc:creator>
  <cp:lastModifiedBy>Benoist Rousseau</cp:lastModifiedBy>
  <dcterms:created xsi:type="dcterms:W3CDTF">2022-01-10T16:09:11Z</dcterms:created>
  <dcterms:modified xsi:type="dcterms:W3CDTF">2022-01-10T16:12:00Z</dcterms:modified>
</cp:coreProperties>
</file>